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jetos\Projetos 2025\Revitalização Praça do Divino\9. Arquivos Finais\"/>
    </mc:Choice>
  </mc:AlternateContent>
  <bookViews>
    <workbookView xWindow="0" yWindow="0" windowWidth="28800" windowHeight="12090"/>
  </bookViews>
  <sheets>
    <sheet name="Orçamento" sheetId="1" r:id="rId1"/>
    <sheet name="Cronograma" sheetId="2" r:id="rId2"/>
    <sheet name="Composições" sheetId="3" r:id="rId3"/>
  </sheets>
  <definedNames>
    <definedName name="_xlnm.Print_Area" localSheetId="2">Composições!$A$1:$I$129</definedName>
    <definedName name="_xlnm.Print_Area" localSheetId="1">Cronograma!$A$1:$AB$50</definedName>
  </definedNames>
  <calcPr calcId="162913"/>
</workbook>
</file>

<file path=xl/calcChain.xml><?xml version="1.0" encoding="utf-8"?>
<calcChain xmlns="http://schemas.openxmlformats.org/spreadsheetml/2006/main">
  <c r="H228" i="1" l="1"/>
  <c r="H129" i="3"/>
  <c r="H128" i="3"/>
  <c r="H127" i="3"/>
  <c r="H126" i="3"/>
  <c r="H125" i="3" l="1"/>
  <c r="H123" i="3"/>
  <c r="H122" i="3"/>
  <c r="H121" i="3"/>
  <c r="H120" i="3"/>
  <c r="I127" i="3" l="1"/>
  <c r="I129" i="3"/>
  <c r="I128" i="3"/>
  <c r="I126" i="3"/>
  <c r="H119" i="3"/>
  <c r="I122" i="3" s="1"/>
  <c r="I125" i="3" l="1"/>
  <c r="I120" i="3"/>
  <c r="I123" i="3"/>
  <c r="I121" i="3"/>
  <c r="H227" i="1"/>
  <c r="H180" i="1"/>
  <c r="H95" i="1"/>
  <c r="I119" i="3" l="1"/>
  <c r="H117" i="3" l="1"/>
  <c r="H116" i="3"/>
  <c r="H115" i="3"/>
  <c r="H114" i="3"/>
  <c r="H113" i="3"/>
  <c r="H110" i="3"/>
  <c r="H109" i="3"/>
  <c r="H106" i="3"/>
  <c r="H105" i="3"/>
  <c r="H104" i="3"/>
  <c r="H101" i="3"/>
  <c r="H100" i="3"/>
  <c r="H99" i="3"/>
  <c r="H98" i="3"/>
  <c r="H97" i="3"/>
  <c r="H96" i="3"/>
  <c r="H95" i="3"/>
  <c r="H94" i="3"/>
  <c r="H91" i="3"/>
  <c r="H90" i="3"/>
  <c r="H87" i="3"/>
  <c r="H86" i="3"/>
  <c r="H85" i="3"/>
  <c r="H84" i="3"/>
  <c r="H83" i="3"/>
  <c r="H82" i="3"/>
  <c r="H81" i="3"/>
  <c r="H80" i="3"/>
  <c r="H79" i="3"/>
  <c r="H76" i="3"/>
  <c r="H75" i="3"/>
  <c r="H74" i="3"/>
  <c r="H73" i="3"/>
  <c r="H72" i="3"/>
  <c r="H69" i="3"/>
  <c r="H68" i="3"/>
  <c r="H67" i="3"/>
  <c r="H64" i="3"/>
  <c r="H63" i="3"/>
  <c r="H62" i="3"/>
  <c r="H61" i="3"/>
  <c r="H60" i="3"/>
  <c r="H57" i="3"/>
  <c r="H56" i="3"/>
  <c r="H55" i="3"/>
  <c r="H54" i="3"/>
  <c r="H53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6" i="3"/>
  <c r="H15" i="3"/>
  <c r="H14" i="3"/>
  <c r="H13" i="3"/>
  <c r="H12" i="3"/>
  <c r="H11" i="3"/>
  <c r="H10" i="3"/>
  <c r="H112" i="3" l="1"/>
  <c r="H257" i="1"/>
  <c r="I257" i="1" s="1"/>
  <c r="H256" i="1"/>
  <c r="I256" i="1" s="1"/>
  <c r="H255" i="1"/>
  <c r="I255" i="1" s="1"/>
  <c r="H254" i="1"/>
  <c r="I254" i="1" s="1"/>
  <c r="H252" i="1"/>
  <c r="I252" i="1" s="1"/>
  <c r="H251" i="1"/>
  <c r="I251" i="1" s="1"/>
  <c r="H250" i="1"/>
  <c r="I250" i="1" s="1"/>
  <c r="H249" i="1"/>
  <c r="I249" i="1" s="1"/>
  <c r="H248" i="1"/>
  <c r="I248" i="1" s="1"/>
  <c r="H246" i="1"/>
  <c r="I246" i="1" s="1"/>
  <c r="H245" i="1"/>
  <c r="I245" i="1" s="1"/>
  <c r="H243" i="1"/>
  <c r="I243" i="1" s="1"/>
  <c r="H242" i="1"/>
  <c r="I242" i="1" s="1"/>
  <c r="H241" i="1"/>
  <c r="I241" i="1" s="1"/>
  <c r="H240" i="1"/>
  <c r="I240" i="1" s="1"/>
  <c r="H239" i="1"/>
  <c r="I239" i="1" s="1"/>
  <c r="H238" i="1"/>
  <c r="I238" i="1" s="1"/>
  <c r="H236" i="1"/>
  <c r="I236" i="1" s="1"/>
  <c r="H235" i="1"/>
  <c r="I235" i="1" s="1"/>
  <c r="H234" i="1"/>
  <c r="I234" i="1" s="1"/>
  <c r="H233" i="1"/>
  <c r="I233" i="1" s="1"/>
  <c r="H231" i="1"/>
  <c r="I231" i="1" s="1"/>
  <c r="H230" i="1"/>
  <c r="I230" i="1" s="1"/>
  <c r="H229" i="1"/>
  <c r="I229" i="1" s="1"/>
  <c r="I228" i="1"/>
  <c r="I227" i="1"/>
  <c r="H226" i="1"/>
  <c r="I226" i="1" s="1"/>
  <c r="H225" i="1"/>
  <c r="I225" i="1" s="1"/>
  <c r="H224" i="1"/>
  <c r="I224" i="1" s="1"/>
  <c r="H223" i="1"/>
  <c r="I223" i="1" s="1"/>
  <c r="H222" i="1"/>
  <c r="I222" i="1" s="1"/>
  <c r="H220" i="1"/>
  <c r="I220" i="1" s="1"/>
  <c r="H219" i="1"/>
  <c r="I219" i="1" s="1"/>
  <c r="H218" i="1"/>
  <c r="I218" i="1" s="1"/>
  <c r="H217" i="1"/>
  <c r="I217" i="1" s="1"/>
  <c r="H213" i="1"/>
  <c r="I213" i="1" s="1"/>
  <c r="H212" i="1"/>
  <c r="I212" i="1" s="1"/>
  <c r="H210" i="1"/>
  <c r="I210" i="1" s="1"/>
  <c r="H205" i="1"/>
  <c r="I205" i="1" s="1"/>
  <c r="H203" i="1"/>
  <c r="I203" i="1" s="1"/>
  <c r="H202" i="1"/>
  <c r="I202" i="1" s="1"/>
  <c r="H201" i="1"/>
  <c r="I201" i="1" s="1"/>
  <c r="H200" i="1"/>
  <c r="I200" i="1" s="1"/>
  <c r="H199" i="1"/>
  <c r="I199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8" i="1"/>
  <c r="I188" i="1" s="1"/>
  <c r="H187" i="1"/>
  <c r="I187" i="1" s="1"/>
  <c r="H186" i="1"/>
  <c r="I186" i="1" s="1"/>
  <c r="H185" i="1"/>
  <c r="I185" i="1" s="1"/>
  <c r="H184" i="1"/>
  <c r="I184" i="1" s="1"/>
  <c r="H182" i="1"/>
  <c r="I182" i="1" s="1"/>
  <c r="H181" i="1"/>
  <c r="I181" i="1" s="1"/>
  <c r="I180" i="1"/>
  <c r="H179" i="1"/>
  <c r="I179" i="1" s="1"/>
  <c r="H178" i="1"/>
  <c r="I178" i="1" s="1"/>
  <c r="H177" i="1"/>
  <c r="I177" i="1" s="1"/>
  <c r="H176" i="1"/>
  <c r="I176" i="1" s="1"/>
  <c r="H175" i="1"/>
  <c r="I175" i="1" s="1"/>
  <c r="H173" i="1"/>
  <c r="I173" i="1" s="1"/>
  <c r="H172" i="1"/>
  <c r="I172" i="1" s="1"/>
  <c r="H171" i="1"/>
  <c r="I171" i="1" s="1"/>
  <c r="H170" i="1"/>
  <c r="I170" i="1" s="1"/>
  <c r="H169" i="1"/>
  <c r="I169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59" i="1"/>
  <c r="I159" i="1" s="1"/>
  <c r="H158" i="1"/>
  <c r="I158" i="1" s="1"/>
  <c r="H157" i="1"/>
  <c r="I157" i="1" s="1"/>
  <c r="H156" i="1"/>
  <c r="I156" i="1" s="1"/>
  <c r="H155" i="1"/>
  <c r="I155" i="1" s="1"/>
  <c r="H152" i="1"/>
  <c r="I152" i="1" s="1"/>
  <c r="H151" i="1"/>
  <c r="I151" i="1" s="1"/>
  <c r="H150" i="1"/>
  <c r="I150" i="1" s="1"/>
  <c r="H149" i="1"/>
  <c r="I149" i="1" s="1"/>
  <c r="H148" i="1"/>
  <c r="I148" i="1" s="1"/>
  <c r="H145" i="1"/>
  <c r="I145" i="1" s="1"/>
  <c r="H144" i="1"/>
  <c r="I144" i="1" s="1"/>
  <c r="H143" i="1"/>
  <c r="I143" i="1" s="1"/>
  <c r="H142" i="1"/>
  <c r="I142" i="1" s="1"/>
  <c r="H141" i="1"/>
  <c r="I141" i="1" s="1"/>
  <c r="H138" i="1"/>
  <c r="I138" i="1" s="1"/>
  <c r="H137" i="1"/>
  <c r="I137" i="1" s="1"/>
  <c r="H136" i="1"/>
  <c r="I136" i="1" s="1"/>
  <c r="H135" i="1"/>
  <c r="I135" i="1" s="1"/>
  <c r="H134" i="1"/>
  <c r="I134" i="1" s="1"/>
  <c r="H131" i="1"/>
  <c r="I131" i="1" s="1"/>
  <c r="H130" i="1"/>
  <c r="I130" i="1" s="1"/>
  <c r="H129" i="1"/>
  <c r="I129" i="1" s="1"/>
  <c r="H128" i="1"/>
  <c r="I128" i="1" s="1"/>
  <c r="H127" i="1"/>
  <c r="I127" i="1" s="1"/>
  <c r="H124" i="1"/>
  <c r="I124" i="1" s="1"/>
  <c r="H123" i="1"/>
  <c r="I123" i="1" s="1"/>
  <c r="H122" i="1"/>
  <c r="I122" i="1" s="1"/>
  <c r="H121" i="1"/>
  <c r="I121" i="1" s="1"/>
  <c r="H120" i="1"/>
  <c r="I120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0" i="1"/>
  <c r="I110" i="1" s="1"/>
  <c r="H109" i="1"/>
  <c r="I109" i="1" s="1"/>
  <c r="H108" i="1"/>
  <c r="I108" i="1" s="1"/>
  <c r="H104" i="1"/>
  <c r="I104" i="1" s="1"/>
  <c r="H103" i="1"/>
  <c r="I103" i="1" s="1"/>
  <c r="H102" i="1"/>
  <c r="I102" i="1" s="1"/>
  <c r="H101" i="1"/>
  <c r="I101" i="1" s="1"/>
  <c r="H100" i="1"/>
  <c r="I100" i="1" s="1"/>
  <c r="H98" i="1"/>
  <c r="I98" i="1" s="1"/>
  <c r="H97" i="1"/>
  <c r="I97" i="1" s="1"/>
  <c r="H96" i="1"/>
  <c r="I96" i="1" s="1"/>
  <c r="I95" i="1"/>
  <c r="H94" i="1"/>
  <c r="I94" i="1" s="1"/>
  <c r="H93" i="1"/>
  <c r="I93" i="1" s="1"/>
  <c r="H91" i="1"/>
  <c r="I91" i="1" s="1"/>
  <c r="H90" i="1"/>
  <c r="I90" i="1" s="1"/>
  <c r="H89" i="1"/>
  <c r="I89" i="1" s="1"/>
  <c r="H88" i="1"/>
  <c r="I88" i="1" s="1"/>
  <c r="H87" i="1"/>
  <c r="I87" i="1" s="1"/>
  <c r="H85" i="1"/>
  <c r="I85" i="1" s="1"/>
  <c r="H84" i="1"/>
  <c r="I84" i="1" s="1"/>
  <c r="H83" i="1"/>
  <c r="I83" i="1" s="1"/>
  <c r="H82" i="1"/>
  <c r="I82" i="1" s="1"/>
  <c r="H81" i="1"/>
  <c r="I81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I51" i="1"/>
  <c r="H55" i="1"/>
  <c r="I55" i="1" s="1"/>
  <c r="H54" i="1"/>
  <c r="I54" i="1" s="1"/>
  <c r="H53" i="1"/>
  <c r="I53" i="1" s="1"/>
  <c r="H51" i="1"/>
  <c r="H50" i="1"/>
  <c r="I50" i="1" s="1"/>
  <c r="H49" i="1"/>
  <c r="I49" i="1" s="1"/>
  <c r="H48" i="1"/>
  <c r="I48" i="1" s="1"/>
  <c r="H47" i="1"/>
  <c r="I47" i="1" s="1"/>
  <c r="H42" i="1"/>
  <c r="I42" i="1" s="1"/>
  <c r="H40" i="1"/>
  <c r="I40" i="1" s="1"/>
  <c r="H39" i="1"/>
  <c r="I39" i="1" s="1"/>
  <c r="H36" i="1"/>
  <c r="I36" i="1" s="1"/>
  <c r="H35" i="1"/>
  <c r="I35" i="1" s="1"/>
  <c r="H34" i="1"/>
  <c r="I34" i="1" s="1"/>
  <c r="H32" i="1"/>
  <c r="I32" i="1" s="1"/>
  <c r="H27" i="1"/>
  <c r="I27" i="1" s="1"/>
  <c r="H26" i="1"/>
  <c r="I26" i="1" s="1"/>
  <c r="H25" i="1"/>
  <c r="I25" i="1" s="1"/>
  <c r="H23" i="1"/>
  <c r="I23" i="1" s="1"/>
  <c r="H21" i="1"/>
  <c r="I21" i="1" s="1"/>
  <c r="H20" i="1"/>
  <c r="I20" i="1" s="1"/>
  <c r="H19" i="1"/>
  <c r="I19" i="1" s="1"/>
  <c r="H18" i="1"/>
  <c r="I18" i="1" s="1"/>
  <c r="H17" i="1"/>
  <c r="I17" i="1" s="1"/>
  <c r="H11" i="1"/>
  <c r="I11" i="1" s="1"/>
  <c r="H12" i="1"/>
  <c r="I12" i="1" s="1"/>
  <c r="H10" i="1"/>
  <c r="I10" i="1" s="1"/>
  <c r="H108" i="3" l="1"/>
  <c r="I209" i="1"/>
  <c r="C38" i="2" s="1"/>
  <c r="P38" i="2" s="1"/>
  <c r="I22" i="1"/>
  <c r="C14" i="2" s="1"/>
  <c r="H183" i="1" l="1"/>
  <c r="I183" i="1" s="1"/>
  <c r="I174" i="1" s="1"/>
  <c r="C34" i="2" s="1"/>
  <c r="J34" i="2" s="1"/>
  <c r="H168" i="1"/>
  <c r="I168" i="1" s="1"/>
  <c r="I161" i="1" s="1"/>
  <c r="C33" i="2" s="1"/>
  <c r="X33" i="2" s="1"/>
  <c r="H99" i="1"/>
  <c r="I99" i="1" s="1"/>
  <c r="I92" i="1" s="1"/>
  <c r="C23" i="2" s="1"/>
  <c r="N23" i="2" s="1"/>
  <c r="H86" i="1"/>
  <c r="I86" i="1" s="1"/>
  <c r="I80" i="1" s="1"/>
  <c r="C22" i="2" s="1"/>
  <c r="T22" i="2" s="1"/>
  <c r="I110" i="3"/>
  <c r="I109" i="3"/>
  <c r="H93" i="3"/>
  <c r="I101" i="3" s="1"/>
  <c r="H37" i="3"/>
  <c r="I43" i="3" s="1"/>
  <c r="H78" i="3"/>
  <c r="H9" i="3"/>
  <c r="H29" i="1" s="1"/>
  <c r="I29" i="1" s="1"/>
  <c r="H89" i="3"/>
  <c r="H103" i="3"/>
  <c r="H106" i="1" s="1"/>
  <c r="I106" i="1" s="1"/>
  <c r="I105" i="1" s="1"/>
  <c r="C24" i="2" s="1"/>
  <c r="R24" i="2" s="1"/>
  <c r="H71" i="3"/>
  <c r="H18" i="3"/>
  <c r="I24" i="3" s="1"/>
  <c r="H52" i="3"/>
  <c r="H66" i="3"/>
  <c r="H59" i="3"/>
  <c r="R14" i="2"/>
  <c r="P14" i="2"/>
  <c r="R38" i="2"/>
  <c r="T14" i="2"/>
  <c r="T38" i="2"/>
  <c r="F14" i="2"/>
  <c r="V14" i="2"/>
  <c r="F38" i="2"/>
  <c r="V38" i="2"/>
  <c r="H14" i="2"/>
  <c r="X14" i="2"/>
  <c r="H38" i="2"/>
  <c r="X38" i="2"/>
  <c r="J14" i="2"/>
  <c r="Z14" i="2"/>
  <c r="J38" i="2"/>
  <c r="Z38" i="2"/>
  <c r="L14" i="2"/>
  <c r="AB14" i="2"/>
  <c r="L38" i="2"/>
  <c r="AB38" i="2"/>
  <c r="N38" i="2"/>
  <c r="N14" i="2"/>
  <c r="I24" i="1"/>
  <c r="I247" i="1"/>
  <c r="C46" i="2" s="1"/>
  <c r="F46" i="2" s="1"/>
  <c r="I244" i="1"/>
  <c r="C45" i="2" s="1"/>
  <c r="Z45" i="2" s="1"/>
  <c r="I237" i="1"/>
  <c r="C44" i="2" s="1"/>
  <c r="P44" i="2" s="1"/>
  <c r="I221" i="1"/>
  <c r="C42" i="2" s="1"/>
  <c r="N42" i="2" s="1"/>
  <c r="I216" i="1"/>
  <c r="C41" i="2" s="1"/>
  <c r="H41" i="2" s="1"/>
  <c r="I232" i="1"/>
  <c r="C43" i="2" s="1"/>
  <c r="R43" i="2" s="1"/>
  <c r="I111" i="1"/>
  <c r="C26" i="2" s="1"/>
  <c r="V26" i="2" s="1"/>
  <c r="I211" i="1"/>
  <c r="I189" i="1"/>
  <c r="C35" i="2" s="1"/>
  <c r="AB35" i="2" s="1"/>
  <c r="I67" i="1"/>
  <c r="C21" i="2" s="1"/>
  <c r="H21" i="2" s="1"/>
  <c r="I58" i="1"/>
  <c r="C20" i="2" s="1"/>
  <c r="P20" i="2" s="1"/>
  <c r="I107" i="1"/>
  <c r="C25" i="2" s="1"/>
  <c r="F25" i="2" s="1"/>
  <c r="I33" i="1"/>
  <c r="I46" i="1"/>
  <c r="I16" i="1"/>
  <c r="I38" i="1"/>
  <c r="I52" i="1"/>
  <c r="I95" i="3" l="1"/>
  <c r="I96" i="3"/>
  <c r="I100" i="3"/>
  <c r="I94" i="3"/>
  <c r="I99" i="3"/>
  <c r="F41" i="2"/>
  <c r="P24" i="2"/>
  <c r="N24" i="2"/>
  <c r="AB24" i="2"/>
  <c r="Z24" i="2"/>
  <c r="X24" i="2"/>
  <c r="V24" i="2"/>
  <c r="I69" i="3"/>
  <c r="H44" i="1"/>
  <c r="I44" i="1" s="1"/>
  <c r="I50" i="3"/>
  <c r="H31" i="1"/>
  <c r="I31" i="1" s="1"/>
  <c r="L24" i="2"/>
  <c r="J24" i="2"/>
  <c r="H24" i="2"/>
  <c r="F24" i="2"/>
  <c r="I55" i="3"/>
  <c r="H30" i="1"/>
  <c r="I30" i="1" s="1"/>
  <c r="I97" i="3"/>
  <c r="H261" i="1"/>
  <c r="I261" i="1" s="1"/>
  <c r="I260" i="1" s="1"/>
  <c r="C48" i="2" s="1"/>
  <c r="I62" i="3"/>
  <c r="H45" i="1"/>
  <c r="I45" i="1" s="1"/>
  <c r="H204" i="1"/>
  <c r="I204" i="1" s="1"/>
  <c r="H259" i="1"/>
  <c r="I259" i="1" s="1"/>
  <c r="I113" i="3"/>
  <c r="H13" i="1"/>
  <c r="I13" i="1" s="1"/>
  <c r="I9" i="1" s="1"/>
  <c r="C11" i="2" s="1"/>
  <c r="Z11" i="2" s="1"/>
  <c r="I108" i="3"/>
  <c r="I74" i="3"/>
  <c r="H206" i="1"/>
  <c r="I206" i="1" s="1"/>
  <c r="I83" i="3"/>
  <c r="H160" i="1"/>
  <c r="I160" i="1" s="1"/>
  <c r="I154" i="1" s="1"/>
  <c r="C32" i="2" s="1"/>
  <c r="P32" i="2" s="1"/>
  <c r="H153" i="1"/>
  <c r="I153" i="1" s="1"/>
  <c r="I147" i="1" s="1"/>
  <c r="C31" i="2" s="1"/>
  <c r="T31" i="2" s="1"/>
  <c r="H146" i="1"/>
  <c r="I146" i="1" s="1"/>
  <c r="I140" i="1" s="1"/>
  <c r="C30" i="2" s="1"/>
  <c r="X30" i="2" s="1"/>
  <c r="H125" i="1"/>
  <c r="I125" i="1" s="1"/>
  <c r="I119" i="1" s="1"/>
  <c r="C27" i="2" s="1"/>
  <c r="P27" i="2" s="1"/>
  <c r="H139" i="1"/>
  <c r="H132" i="1"/>
  <c r="I132" i="1" s="1"/>
  <c r="I126" i="1" s="1"/>
  <c r="C28" i="2" s="1"/>
  <c r="P28" i="2" s="1"/>
  <c r="T24" i="2"/>
  <c r="I91" i="3"/>
  <c r="H258" i="1"/>
  <c r="I258" i="1" s="1"/>
  <c r="H43" i="1"/>
  <c r="I43" i="1" s="1"/>
  <c r="I90" i="3"/>
  <c r="I89" i="3" s="1"/>
  <c r="I116" i="3"/>
  <c r="N46" i="2"/>
  <c r="T35" i="2"/>
  <c r="V46" i="2"/>
  <c r="H46" i="2"/>
  <c r="H26" i="2"/>
  <c r="P41" i="2"/>
  <c r="X35" i="2"/>
  <c r="J41" i="2"/>
  <c r="L43" i="2"/>
  <c r="L23" i="2"/>
  <c r="P46" i="2"/>
  <c r="T44" i="2"/>
  <c r="AB41" i="2"/>
  <c r="N34" i="2"/>
  <c r="H43" i="2"/>
  <c r="L41" i="2"/>
  <c r="X34" i="2"/>
  <c r="I98" i="3"/>
  <c r="I80" i="3"/>
  <c r="I86" i="3"/>
  <c r="I82" i="3"/>
  <c r="I84" i="3"/>
  <c r="I85" i="3"/>
  <c r="I81" i="3"/>
  <c r="I115" i="3"/>
  <c r="I106" i="3"/>
  <c r="I75" i="3"/>
  <c r="I117" i="3"/>
  <c r="I114" i="3"/>
  <c r="I68" i="3"/>
  <c r="I61" i="3"/>
  <c r="I63" i="3"/>
  <c r="I47" i="3"/>
  <c r="I39" i="3"/>
  <c r="I41" i="3"/>
  <c r="I44" i="3"/>
  <c r="I46" i="3"/>
  <c r="I40" i="3"/>
  <c r="I49" i="3"/>
  <c r="I38" i="3"/>
  <c r="I45" i="3"/>
  <c r="I42" i="3"/>
  <c r="I48" i="3"/>
  <c r="I72" i="3"/>
  <c r="I87" i="3"/>
  <c r="I76" i="3"/>
  <c r="I79" i="3"/>
  <c r="I13" i="3"/>
  <c r="I14" i="3"/>
  <c r="I12" i="3"/>
  <c r="I16" i="3"/>
  <c r="I29" i="3"/>
  <c r="I33" i="3"/>
  <c r="I21" i="3"/>
  <c r="I25" i="3"/>
  <c r="I31" i="3"/>
  <c r="I53" i="3"/>
  <c r="I27" i="3"/>
  <c r="I23" i="3"/>
  <c r="I19" i="3"/>
  <c r="I54" i="3"/>
  <c r="I105" i="3"/>
  <c r="I28" i="3"/>
  <c r="I30" i="3"/>
  <c r="I35" i="3"/>
  <c r="I104" i="3"/>
  <c r="I73" i="3"/>
  <c r="I22" i="3"/>
  <c r="I57" i="3"/>
  <c r="I64" i="3"/>
  <c r="I60" i="3"/>
  <c r="I15" i="3"/>
  <c r="I67" i="3"/>
  <c r="I10" i="3"/>
  <c r="I11" i="3"/>
  <c r="I34" i="3"/>
  <c r="I56" i="3"/>
  <c r="I32" i="3"/>
  <c r="I20" i="3"/>
  <c r="I26" i="3"/>
  <c r="T42" i="2"/>
  <c r="H35" i="2"/>
  <c r="R22" i="2"/>
  <c r="P34" i="2"/>
  <c r="Z33" i="2"/>
  <c r="R23" i="2"/>
  <c r="R20" i="2"/>
  <c r="P43" i="2"/>
  <c r="AB22" i="2"/>
  <c r="N35" i="2"/>
  <c r="X42" i="2"/>
  <c r="I208" i="1"/>
  <c r="C39" i="2"/>
  <c r="V45" i="2"/>
  <c r="N45" i="2"/>
  <c r="F45" i="2"/>
  <c r="T45" i="2"/>
  <c r="H42" i="2"/>
  <c r="H22" i="2"/>
  <c r="T34" i="2"/>
  <c r="X23" i="2"/>
  <c r="N21" i="2"/>
  <c r="Z20" i="2"/>
  <c r="AB45" i="2"/>
  <c r="AB33" i="2"/>
  <c r="T23" i="2"/>
  <c r="R44" i="2"/>
  <c r="J45" i="2"/>
  <c r="J33" i="2"/>
  <c r="N22" i="2"/>
  <c r="AB42" i="2"/>
  <c r="AB34" i="2"/>
  <c r="L22" i="2"/>
  <c r="J35" i="2"/>
  <c r="C13" i="2"/>
  <c r="AB13" i="2" s="1"/>
  <c r="Z46" i="2"/>
  <c r="J46" i="2"/>
  <c r="X46" i="2"/>
  <c r="L35" i="2"/>
  <c r="R45" i="2"/>
  <c r="T46" i="2"/>
  <c r="P33" i="2"/>
  <c r="H23" i="2"/>
  <c r="J20" i="2"/>
  <c r="L45" i="2"/>
  <c r="L33" i="2"/>
  <c r="P22" i="2"/>
  <c r="V44" i="2"/>
  <c r="Z21" i="2"/>
  <c r="L42" i="2"/>
  <c r="L34" i="2"/>
  <c r="X21" i="2"/>
  <c r="P23" i="2"/>
  <c r="P35" i="2"/>
  <c r="F35" i="2"/>
  <c r="Z35" i="2"/>
  <c r="V35" i="2"/>
  <c r="Z26" i="2"/>
  <c r="J26" i="2"/>
  <c r="H34" i="2"/>
  <c r="N20" i="2"/>
  <c r="N44" i="2"/>
  <c r="V34" i="2"/>
  <c r="F26" i="2"/>
  <c r="P45" i="2"/>
  <c r="X44" i="2"/>
  <c r="AB21" i="2"/>
  <c r="F44" i="2"/>
  <c r="N26" i="2"/>
  <c r="J21" i="2"/>
  <c r="AB46" i="2"/>
  <c r="X41" i="2"/>
  <c r="AB26" i="2"/>
  <c r="T33" i="2"/>
  <c r="V33" i="2"/>
  <c r="N33" i="2"/>
  <c r="F33" i="2"/>
  <c r="T21" i="2"/>
  <c r="V21" i="2"/>
  <c r="F21" i="2"/>
  <c r="V23" i="2"/>
  <c r="Z23" i="2"/>
  <c r="J23" i="2"/>
  <c r="AB23" i="2"/>
  <c r="C15" i="2"/>
  <c r="F15" i="2" s="1"/>
  <c r="V42" i="2"/>
  <c r="F34" i="2"/>
  <c r="R25" i="2"/>
  <c r="AB44" i="2"/>
  <c r="P21" i="2"/>
  <c r="R46" i="2"/>
  <c r="R26" i="2"/>
  <c r="H44" i="2"/>
  <c r="P26" i="2"/>
  <c r="L21" i="2"/>
  <c r="Z25" i="2"/>
  <c r="V20" i="2"/>
  <c r="L46" i="2"/>
  <c r="H33" i="2"/>
  <c r="L26" i="2"/>
  <c r="T20" i="2"/>
  <c r="F23" i="2"/>
  <c r="R42" i="2"/>
  <c r="C17" i="2"/>
  <c r="L17" i="2" s="1"/>
  <c r="AB43" i="2"/>
  <c r="N43" i="2"/>
  <c r="J43" i="2"/>
  <c r="F43" i="2"/>
  <c r="Z43" i="2"/>
  <c r="V43" i="2"/>
  <c r="F42" i="2"/>
  <c r="R33" i="2"/>
  <c r="R21" i="2"/>
  <c r="L44" i="2"/>
  <c r="T26" i="2"/>
  <c r="AB20" i="2"/>
  <c r="Z44" i="2"/>
  <c r="R34" i="2"/>
  <c r="N25" i="2"/>
  <c r="T43" i="2"/>
  <c r="AB25" i="2"/>
  <c r="X20" i="2"/>
  <c r="J25" i="2"/>
  <c r="F20" i="2"/>
  <c r="X45" i="2"/>
  <c r="X25" i="2"/>
  <c r="J42" i="2"/>
  <c r="Z42" i="2"/>
  <c r="Z22" i="2"/>
  <c r="V22" i="2"/>
  <c r="J22" i="2"/>
  <c r="F22" i="2"/>
  <c r="X22" i="2"/>
  <c r="V25" i="2"/>
  <c r="T25" i="2"/>
  <c r="V41" i="2"/>
  <c r="T41" i="2"/>
  <c r="R41" i="2"/>
  <c r="X43" i="2"/>
  <c r="P25" i="2"/>
  <c r="L20" i="2"/>
  <c r="J44" i="2"/>
  <c r="P42" i="2"/>
  <c r="L25" i="2"/>
  <c r="H20" i="2"/>
  <c r="Z41" i="2"/>
  <c r="R35" i="2"/>
  <c r="H45" i="2"/>
  <c r="H25" i="2"/>
  <c r="X26" i="2"/>
  <c r="Z34" i="2"/>
  <c r="N41" i="2"/>
  <c r="J15" i="2"/>
  <c r="T15" i="2"/>
  <c r="I41" i="1" l="1"/>
  <c r="I37" i="1" s="1"/>
  <c r="C18" i="2" s="1"/>
  <c r="V28" i="2"/>
  <c r="N28" i="2"/>
  <c r="L28" i="2"/>
  <c r="X28" i="2"/>
  <c r="Z32" i="2"/>
  <c r="I93" i="3"/>
  <c r="T32" i="2"/>
  <c r="H32" i="2"/>
  <c r="N31" i="2"/>
  <c r="I253" i="1"/>
  <c r="C47" i="2" s="1"/>
  <c r="J47" i="2" s="1"/>
  <c r="P31" i="2"/>
  <c r="V31" i="2"/>
  <c r="R28" i="2"/>
  <c r="J31" i="2"/>
  <c r="N32" i="2"/>
  <c r="Z28" i="2"/>
  <c r="J28" i="2"/>
  <c r="I198" i="1"/>
  <c r="C36" i="2" s="1"/>
  <c r="V36" i="2" s="1"/>
  <c r="Z31" i="2"/>
  <c r="L31" i="2"/>
  <c r="AB32" i="2"/>
  <c r="Z30" i="2"/>
  <c r="AB31" i="2"/>
  <c r="F31" i="2"/>
  <c r="R31" i="2"/>
  <c r="V32" i="2"/>
  <c r="I215" i="1"/>
  <c r="L32" i="2"/>
  <c r="AB28" i="2"/>
  <c r="X31" i="2"/>
  <c r="R32" i="2"/>
  <c r="H31" i="2"/>
  <c r="F32" i="2"/>
  <c r="T28" i="2"/>
  <c r="H28" i="2"/>
  <c r="I139" i="1"/>
  <c r="I133" i="1" s="1"/>
  <c r="V11" i="2"/>
  <c r="N11" i="2"/>
  <c r="R11" i="2"/>
  <c r="R30" i="2"/>
  <c r="T30" i="2"/>
  <c r="L15" i="2"/>
  <c r="R15" i="2"/>
  <c r="N15" i="2"/>
  <c r="V30" i="2"/>
  <c r="AB15" i="2"/>
  <c r="L30" i="2"/>
  <c r="F30" i="2"/>
  <c r="H15" i="2"/>
  <c r="P15" i="2"/>
  <c r="N30" i="2"/>
  <c r="X32" i="2"/>
  <c r="F28" i="2"/>
  <c r="J32" i="2"/>
  <c r="Z15" i="2"/>
  <c r="J30" i="2"/>
  <c r="V15" i="2"/>
  <c r="AB30" i="2"/>
  <c r="P30" i="2"/>
  <c r="H30" i="2"/>
  <c r="I28" i="1"/>
  <c r="C16" i="2" s="1"/>
  <c r="V16" i="2" s="1"/>
  <c r="X27" i="2"/>
  <c r="J27" i="2"/>
  <c r="R27" i="2"/>
  <c r="F27" i="2"/>
  <c r="H11" i="2"/>
  <c r="Z27" i="2"/>
  <c r="V27" i="2"/>
  <c r="AB27" i="2"/>
  <c r="C10" i="2"/>
  <c r="T27" i="2"/>
  <c r="N27" i="2"/>
  <c r="I66" i="3"/>
  <c r="I52" i="3"/>
  <c r="X11" i="2"/>
  <c r="F11" i="2"/>
  <c r="AB11" i="2"/>
  <c r="L27" i="2"/>
  <c r="H27" i="2"/>
  <c r="J11" i="2"/>
  <c r="P11" i="2"/>
  <c r="P48" i="2"/>
  <c r="H48" i="2"/>
  <c r="J48" i="2"/>
  <c r="L48" i="2"/>
  <c r="F48" i="2"/>
  <c r="T48" i="2"/>
  <c r="V48" i="2"/>
  <c r="X48" i="2"/>
  <c r="Z48" i="2"/>
  <c r="AB48" i="2"/>
  <c r="N48" i="2"/>
  <c r="R48" i="2"/>
  <c r="T11" i="2"/>
  <c r="L11" i="2"/>
  <c r="I78" i="3"/>
  <c r="I112" i="3"/>
  <c r="L13" i="2"/>
  <c r="N13" i="2"/>
  <c r="J17" i="2"/>
  <c r="H13" i="2"/>
  <c r="X13" i="2"/>
  <c r="N17" i="2"/>
  <c r="T17" i="2"/>
  <c r="P17" i="2"/>
  <c r="V13" i="2"/>
  <c r="Z17" i="2"/>
  <c r="Z13" i="2"/>
  <c r="T13" i="2"/>
  <c r="H17" i="2"/>
  <c r="P13" i="2"/>
  <c r="X17" i="2"/>
  <c r="AB17" i="2"/>
  <c r="V17" i="2"/>
  <c r="F13" i="2"/>
  <c r="R17" i="2"/>
  <c r="F17" i="2"/>
  <c r="J13" i="2"/>
  <c r="X15" i="2"/>
  <c r="I71" i="3"/>
  <c r="I37" i="3"/>
  <c r="I59" i="3"/>
  <c r="I103" i="3"/>
  <c r="I18" i="3"/>
  <c r="I9" i="3"/>
  <c r="V39" i="2"/>
  <c r="H39" i="2"/>
  <c r="N39" i="2"/>
  <c r="X39" i="2"/>
  <c r="R39" i="2"/>
  <c r="T39" i="2"/>
  <c r="F39" i="2"/>
  <c r="L39" i="2"/>
  <c r="P39" i="2"/>
  <c r="J39" i="2"/>
  <c r="AB39" i="2"/>
  <c r="C37" i="2"/>
  <c r="Z39" i="2"/>
  <c r="R13" i="2"/>
  <c r="R16" i="2" l="1"/>
  <c r="X16" i="2"/>
  <c r="I15" i="1"/>
  <c r="J16" i="2"/>
  <c r="N47" i="2"/>
  <c r="T36" i="2"/>
  <c r="R47" i="2"/>
  <c r="V47" i="2"/>
  <c r="X47" i="2"/>
  <c r="F47" i="2"/>
  <c r="H47" i="2"/>
  <c r="AB47" i="2"/>
  <c r="Z47" i="2"/>
  <c r="C40" i="2"/>
  <c r="L47" i="2"/>
  <c r="T47" i="2"/>
  <c r="P16" i="2"/>
  <c r="T16" i="2"/>
  <c r="P47" i="2"/>
  <c r="Z16" i="2"/>
  <c r="P36" i="2"/>
  <c r="J36" i="2"/>
  <c r="X36" i="2"/>
  <c r="AB36" i="2"/>
  <c r="Z36" i="2"/>
  <c r="R36" i="2"/>
  <c r="F36" i="2"/>
  <c r="L36" i="2"/>
  <c r="N36" i="2"/>
  <c r="H36" i="2"/>
  <c r="N16" i="2"/>
  <c r="H16" i="2"/>
  <c r="F16" i="2"/>
  <c r="AB16" i="2"/>
  <c r="C29" i="2"/>
  <c r="I57" i="1"/>
  <c r="I6" i="1" s="1"/>
  <c r="L16" i="2"/>
  <c r="P18" i="2"/>
  <c r="L18" i="2"/>
  <c r="R18" i="2"/>
  <c r="V18" i="2"/>
  <c r="T18" i="2"/>
  <c r="N18" i="2"/>
  <c r="AB18" i="2"/>
  <c r="H18" i="2"/>
  <c r="J18" i="2"/>
  <c r="X18" i="2"/>
  <c r="Z18" i="2"/>
  <c r="C12" i="2"/>
  <c r="F18" i="2"/>
  <c r="J188" i="1" l="1"/>
  <c r="J50" i="1"/>
  <c r="J170" i="1"/>
  <c r="J116" i="1"/>
  <c r="J223" i="1"/>
  <c r="J122" i="1"/>
  <c r="J182" i="1"/>
  <c r="I265" i="1"/>
  <c r="I264" i="1" s="1"/>
  <c r="J11" i="1"/>
  <c r="J29" i="1"/>
  <c r="J51" i="1"/>
  <c r="H29" i="2"/>
  <c r="H49" i="2" s="1"/>
  <c r="AB29" i="2"/>
  <c r="AB49" i="2" s="1"/>
  <c r="L29" i="2"/>
  <c r="L49" i="2" s="1"/>
  <c r="R29" i="2"/>
  <c r="R49" i="2" s="1"/>
  <c r="Z29" i="2"/>
  <c r="Z49" i="2" s="1"/>
  <c r="T29" i="2"/>
  <c r="T49" i="2" s="1"/>
  <c r="F29" i="2"/>
  <c r="F49" i="2" s="1"/>
  <c r="N29" i="2"/>
  <c r="N49" i="2" s="1"/>
  <c r="V29" i="2"/>
  <c r="V49" i="2" s="1"/>
  <c r="P29" i="2"/>
  <c r="P49" i="2" s="1"/>
  <c r="C19" i="2"/>
  <c r="C49" i="2" s="1"/>
  <c r="X29" i="2"/>
  <c r="X49" i="2" s="1"/>
  <c r="J29" i="2"/>
  <c r="J49" i="2" s="1"/>
  <c r="J236" i="1"/>
  <c r="J45" i="1"/>
  <c r="J108" i="1"/>
  <c r="J95" i="1"/>
  <c r="J64" i="1"/>
  <c r="J199" i="1"/>
  <c r="J10" i="1"/>
  <c r="J104" i="1"/>
  <c r="J222" i="1"/>
  <c r="J40" i="1"/>
  <c r="J20" i="1"/>
  <c r="J242" i="1"/>
  <c r="J167" i="1"/>
  <c r="J79" i="1"/>
  <c r="J185" i="1"/>
  <c r="J137" i="1"/>
  <c r="J196" i="1"/>
  <c r="J259" i="1"/>
  <c r="J114" i="1"/>
  <c r="J106" i="1"/>
  <c r="J105" i="1" s="1"/>
  <c r="J83" i="1"/>
  <c r="J225" i="1"/>
  <c r="J162" i="1"/>
  <c r="J69" i="1"/>
  <c r="J143" i="1"/>
  <c r="J243" i="1"/>
  <c r="J238" i="1"/>
  <c r="J81" i="1"/>
  <c r="J103" i="1"/>
  <c r="J172" i="1"/>
  <c r="J94" i="1"/>
  <c r="J235" i="1"/>
  <c r="J82" i="1"/>
  <c r="J228" i="1"/>
  <c r="J139" i="1"/>
  <c r="J23" i="1"/>
  <c r="J22" i="1" s="1"/>
  <c r="J257" i="1"/>
  <c r="J91" i="1"/>
  <c r="J227" i="1"/>
  <c r="J61" i="1"/>
  <c r="J109" i="1"/>
  <c r="J184" i="1"/>
  <c r="J187" i="1"/>
  <c r="J55" i="1"/>
  <c r="J88" i="1"/>
  <c r="J13" i="1"/>
  <c r="J192" i="1"/>
  <c r="J63" i="1"/>
  <c r="J127" i="1"/>
  <c r="J102" i="1"/>
  <c r="J112" i="1"/>
  <c r="J117" i="1"/>
  <c r="J115" i="1"/>
  <c r="J255" i="1"/>
  <c r="J224" i="1"/>
  <c r="J191" i="1"/>
  <c r="J68" i="1"/>
  <c r="J256" i="1"/>
  <c r="J148" i="1"/>
  <c r="J218" i="1"/>
  <c r="J160" i="1"/>
  <c r="J135" i="1"/>
  <c r="J87" i="1"/>
  <c r="J226" i="1"/>
  <c r="J173" i="1"/>
  <c r="J229" i="1"/>
  <c r="J76" i="1"/>
  <c r="J120" i="1"/>
  <c r="J261" i="1"/>
  <c r="J260" i="1" s="1"/>
  <c r="J150" i="1"/>
  <c r="J204" i="1"/>
  <c r="J183" i="1"/>
  <c r="J123" i="1"/>
  <c r="J39" i="1"/>
  <c r="J38" i="1" s="1"/>
  <c r="J176" i="1"/>
  <c r="J90" i="1"/>
  <c r="J62" i="1"/>
  <c r="J258" i="1"/>
  <c r="J31" i="1"/>
  <c r="J74" i="1"/>
  <c r="J48" i="1"/>
  <c r="J86" i="1"/>
  <c r="J230" i="1"/>
  <c r="J203" i="1"/>
  <c r="J149" i="1"/>
  <c r="J44" i="1"/>
  <c r="J152" i="1"/>
  <c r="J231" i="1"/>
  <c r="J34" i="1"/>
  <c r="J25" i="1"/>
  <c r="J132" i="1"/>
  <c r="J145" i="1"/>
  <c r="J131" i="1"/>
  <c r="J193" i="1"/>
  <c r="J175" i="1"/>
  <c r="J30" i="1"/>
  <c r="J186" i="1"/>
  <c r="J99" i="1"/>
  <c r="J180" i="1"/>
  <c r="J85" i="1"/>
  <c r="J101" i="1"/>
  <c r="J72" i="1"/>
  <c r="J206" i="1"/>
  <c r="J179" i="1"/>
  <c r="J245" i="1"/>
  <c r="J200" i="1"/>
  <c r="J249" i="1"/>
  <c r="J168" i="1"/>
  <c r="J153" i="1"/>
  <c r="J251" i="1"/>
  <c r="J75" i="1"/>
  <c r="J60" i="1"/>
  <c r="J78" i="1"/>
  <c r="J217" i="1"/>
  <c r="J156" i="1"/>
  <c r="J100" i="1"/>
  <c r="J202" i="1"/>
  <c r="J146" i="1"/>
  <c r="J121" i="1"/>
  <c r="J254" i="1"/>
  <c r="J36" i="1"/>
  <c r="J155" i="1"/>
  <c r="J128" i="1"/>
  <c r="J35" i="1"/>
  <c r="J89" i="1"/>
  <c r="J27" i="1"/>
  <c r="J166" i="1"/>
  <c r="J19" i="1"/>
  <c r="J178" i="1"/>
  <c r="J73" i="1"/>
  <c r="J84" i="1"/>
  <c r="J250" i="1"/>
  <c r="J18" i="1"/>
  <c r="J93" i="1"/>
  <c r="J59" i="1"/>
  <c r="J96" i="1"/>
  <c r="J158" i="1"/>
  <c r="J194" i="1"/>
  <c r="J151" i="1"/>
  <c r="J21" i="1"/>
  <c r="J144" i="1"/>
  <c r="J181" i="1"/>
  <c r="J47" i="1"/>
  <c r="J65" i="1"/>
  <c r="J134" i="1"/>
  <c r="J49" i="1"/>
  <c r="J42" i="1"/>
  <c r="J220" i="1"/>
  <c r="J164" i="1"/>
  <c r="J66" i="1"/>
  <c r="J234" i="1"/>
  <c r="J32" i="1"/>
  <c r="J171" i="1"/>
  <c r="J248" i="1"/>
  <c r="J233" i="1"/>
  <c r="J240" i="1"/>
  <c r="J246" i="1"/>
  <c r="J212" i="1"/>
  <c r="J241" i="1"/>
  <c r="J77" i="1"/>
  <c r="J201" i="1"/>
  <c r="J71" i="1"/>
  <c r="J219" i="1"/>
  <c r="J165" i="1"/>
  <c r="J197" i="1"/>
  <c r="J195" i="1"/>
  <c r="J130" i="1"/>
  <c r="J118" i="1"/>
  <c r="J136" i="1"/>
  <c r="J159" i="1"/>
  <c r="J110" i="1"/>
  <c r="J124" i="1"/>
  <c r="J43" i="1"/>
  <c r="J252" i="1"/>
  <c r="J53" i="1"/>
  <c r="J17" i="1"/>
  <c r="J157" i="1"/>
  <c r="J213" i="1"/>
  <c r="J97" i="1"/>
  <c r="J169" i="1"/>
  <c r="J54" i="1"/>
  <c r="J163" i="1"/>
  <c r="J26" i="1"/>
  <c r="J138" i="1"/>
  <c r="J239" i="1"/>
  <c r="J113" i="1"/>
  <c r="J129" i="1"/>
  <c r="J177" i="1"/>
  <c r="J142" i="1"/>
  <c r="J210" i="1"/>
  <c r="J209" i="1" s="1"/>
  <c r="J205" i="1"/>
  <c r="J98" i="1"/>
  <c r="J125" i="1"/>
  <c r="J70" i="1"/>
  <c r="J141" i="1"/>
  <c r="J190" i="1"/>
  <c r="J12" i="1"/>
  <c r="J28" i="1" l="1"/>
  <c r="D18" i="2"/>
  <c r="D45" i="2"/>
  <c r="D39" i="2"/>
  <c r="D36" i="2"/>
  <c r="D33" i="2"/>
  <c r="J9" i="1"/>
  <c r="Y49" i="2"/>
  <c r="D29" i="2"/>
  <c r="AA49" i="2"/>
  <c r="D42" i="2"/>
  <c r="D24" i="2"/>
  <c r="D48" i="2"/>
  <c r="D46" i="2"/>
  <c r="D40" i="2" s="1"/>
  <c r="D25" i="2"/>
  <c r="D21" i="2"/>
  <c r="D16" i="2"/>
  <c r="D14" i="2"/>
  <c r="D32" i="2"/>
  <c r="M49" i="2"/>
  <c r="D11" i="2"/>
  <c r="D10" i="2" s="1"/>
  <c r="D26" i="2"/>
  <c r="D28" i="2"/>
  <c r="D34" i="2"/>
  <c r="D17" i="2"/>
  <c r="D15" i="2"/>
  <c r="D38" i="2"/>
  <c r="D20" i="2"/>
  <c r="D22" i="2"/>
  <c r="D35" i="2"/>
  <c r="S49" i="2"/>
  <c r="I49" i="2"/>
  <c r="Q49" i="2"/>
  <c r="D41" i="2"/>
  <c r="D44" i="2"/>
  <c r="D47" i="2"/>
  <c r="D27" i="2"/>
  <c r="D13" i="2"/>
  <c r="D23" i="2"/>
  <c r="D31" i="2"/>
  <c r="D30" i="2"/>
  <c r="D43" i="2"/>
  <c r="J232" i="1"/>
  <c r="J107" i="1"/>
  <c r="W49" i="2"/>
  <c r="J16" i="1"/>
  <c r="J52" i="1"/>
  <c r="I263" i="1"/>
  <c r="K49" i="2"/>
  <c r="O49" i="2"/>
  <c r="U49" i="2"/>
  <c r="G49" i="2"/>
  <c r="E49" i="2"/>
  <c r="F50" i="2"/>
  <c r="H50" i="2" s="1"/>
  <c r="J126" i="1"/>
  <c r="J92" i="1"/>
  <c r="J253" i="1"/>
  <c r="J46" i="1"/>
  <c r="J211" i="1"/>
  <c r="J208" i="1" s="1"/>
  <c r="J33" i="1"/>
  <c r="J221" i="1"/>
  <c r="J80" i="1"/>
  <c r="J111" i="1"/>
  <c r="J244" i="1"/>
  <c r="J237" i="1"/>
  <c r="J133" i="1"/>
  <c r="J161" i="1"/>
  <c r="J58" i="1"/>
  <c r="J140" i="1"/>
  <c r="J41" i="1"/>
  <c r="J147" i="1"/>
  <c r="J189" i="1"/>
  <c r="J174" i="1"/>
  <c r="J119" i="1"/>
  <c r="J67" i="1"/>
  <c r="J247" i="1"/>
  <c r="J154" i="1"/>
  <c r="J216" i="1"/>
  <c r="J198" i="1"/>
  <c r="J24" i="1"/>
  <c r="D12" i="2" l="1"/>
  <c r="D37" i="2"/>
  <c r="D19" i="2"/>
  <c r="E50" i="2"/>
  <c r="J57" i="1"/>
  <c r="J37" i="1"/>
  <c r="J15" i="1" s="1"/>
  <c r="J215" i="1"/>
  <c r="J50" i="2"/>
  <c r="G50" i="2"/>
  <c r="D49" i="2" l="1"/>
  <c r="L50" i="2"/>
  <c r="I50" i="2"/>
  <c r="K50" i="2" l="1"/>
  <c r="N50" i="2"/>
  <c r="P50" i="2" l="1"/>
  <c r="M50" i="2"/>
  <c r="O50" i="2" l="1"/>
  <c r="R50" i="2"/>
  <c r="T50" i="2" l="1"/>
  <c r="Q50" i="2"/>
  <c r="S50" i="2" l="1"/>
  <c r="V50" i="2"/>
  <c r="X50" i="2" l="1"/>
  <c r="U50" i="2"/>
  <c r="Z50" i="2" l="1"/>
  <c r="W50" i="2"/>
  <c r="AB50" i="2" l="1"/>
  <c r="AA50" i="2" s="1"/>
  <c r="Y50" i="2"/>
</calcChain>
</file>

<file path=xl/sharedStrings.xml><?xml version="1.0" encoding="utf-8"?>
<sst xmlns="http://schemas.openxmlformats.org/spreadsheetml/2006/main" count="1580" uniqueCount="609">
  <si>
    <t>Valor Final do Orçamento</t>
  </si>
  <si>
    <t>BDI</t>
  </si>
  <si>
    <t>Item</t>
  </si>
  <si>
    <t>Código</t>
  </si>
  <si>
    <t>Banco</t>
  </si>
  <si>
    <t>Descrição</t>
  </si>
  <si>
    <t>Quant.</t>
  </si>
  <si>
    <t>Valor Unit</t>
  </si>
  <si>
    <t>Valor Unit com BDI</t>
  </si>
  <si>
    <t>Total</t>
  </si>
  <si>
    <t>Peso (%)</t>
  </si>
  <si>
    <t xml:space="preserve">  </t>
  </si>
  <si>
    <t>SERVIÇOS PRELIMINARES</t>
  </si>
  <si>
    <t/>
  </si>
  <si>
    <t>Próprio</t>
  </si>
  <si>
    <t>EXECUÇÃO DE DEPÓSITO EM CANTEIRO DE OBRA EM CHAPA DE MADEIRA COMPENSADA, NÃO INCLUSO MOBILIÁRIO</t>
  </si>
  <si>
    <t xml:space="preserve"> PMI-075 </t>
  </si>
  <si>
    <t>TAPUME DE VEDACAO OU PROTECAO EXECUTADO COM TELHAS TRAPEZOIDAIS DE ACO GALVANIZADO, ESPESSURA DE 0,5MM, ESTAS COM 4 VEZES DE UTILIZACAO, INCLUSIVE ENGRADAMENTO DE MADEIRA, UTILIZADO 2 VEZES, EXCLUSIVE PINTURA 3% - DESGASTE DE FERRAMENTAS E EPI</t>
  </si>
  <si>
    <t>CORETO</t>
  </si>
  <si>
    <t>Demolições e retiradas</t>
  </si>
  <si>
    <t>RETIRADA MANUAL DE GUIA PRÉ-MOLDADA, INCLUSIVE LIMPEZA E EMPILHAMENTO</t>
  </si>
  <si>
    <t>m</t>
  </si>
  <si>
    <t>RETIRADA DE TELHAMENTO PERFIL E MATERIAL QUALQUER, EXCETO BARRO</t>
  </si>
  <si>
    <t>RETIRADA DE BATENTE COM GUARNIÇÃO E PEÇAS LINEARES EM MADEIRA, CHUMBADOS</t>
  </si>
  <si>
    <t>SINAPI</t>
  </si>
  <si>
    <t>CARGA, MANOBRA E DESCARGA DE ENTULHO EM CAMINHÃO BASCULANTE 14 M³ - CARGA COM ESCAVADEIRA HIDRÁULICA (CAÇAMBA DE 0,80 M³ / 111 HP) E DESCARGA LIVRE (UNIDADE: M3). AF_07/2020</t>
  </si>
  <si>
    <t>TRANSPORTE COM CAMINHÃO BASCULANTE DE 10 M³, EM VIA URBANA PAVIMENTADA, DMT ATÉ 30 KM (UNIDADE: M3XKM). AF_07/2020</t>
  </si>
  <si>
    <t>Alvenarias e divisórias</t>
  </si>
  <si>
    <t>SBC</t>
  </si>
  <si>
    <t>MOLDURA DE ARGAMASSA CIMENTO/AREIA 1:3</t>
  </si>
  <si>
    <t>Cobertura e telhamento</t>
  </si>
  <si>
    <t>SIURB</t>
  </si>
  <si>
    <t>TELHA ONDULADA EM AÇO GALVANIZADO E=0,5MM, REVESTIMENTO B, H=17,5MM COM PINTURA ELETROLÍTICA COR BRANCA 2 FACES</t>
  </si>
  <si>
    <t>CUMEEIRA ONDULADA EM AÇO GALVANIZADO ESP=0,50MM, REVESTIMENTO B, H=17,5MM, LARG=0,60M</t>
  </si>
  <si>
    <t>SCO</t>
  </si>
  <si>
    <t>PONTA DE LANÇA DE FERRO FUNDIDO COM 12CM DE ALTURA, FIXADA EM BARRA REDONDA DE 1 1/4" (EXCLUSIVE ESTA). FORNECIMENTO E INSTALAÇÃO</t>
  </si>
  <si>
    <t>Esquadrias e acessórios</t>
  </si>
  <si>
    <t>unid</t>
  </si>
  <si>
    <t>PEITORIL DE MADEIRA 12CM DE LARGURA X 6CM DE ESPESSURA, INSTALADO EM GUARDA-CORPO METÁLICO, COM MADEIRA APARELHADA, INCLUINDO MATERIAIS E ACESSÓRIOS PARA FIXAÇÃO</t>
  </si>
  <si>
    <t>PORTÃO DE FERRO DE ABRIR EM BARRA CHATA, INCLUSIVE CHUMBAMENTO, FECHADURA E ACESSÓRIOS</t>
  </si>
  <si>
    <t>CORRIMÃO SIMPLES, DIÂMETRO EXTERNO = 1 1/2", EM AÇO GALVANIZADO. AF_04/2019_PS</t>
  </si>
  <si>
    <t>Pisos e canteiros</t>
  </si>
  <si>
    <t>ASSENTAMENTO DE GUIA (MEIO-FIO) EM TRECHO RETO, CONFECCIONADA EM CONCRETO PRÉ-FABRICADO, DIMENSÕES 100X15X13X30 CM (COMPRIMENTO X BASE INFERIOR X BASE SUPERIOR X ALTURA). AF_01/2024</t>
  </si>
  <si>
    <t>LIMPEZA E REGULARIZAÇÃO DE ÁREAS PARA AJARDINAMENTO (JARDINS E CANTEIROS)</t>
  </si>
  <si>
    <t>FDE</t>
  </si>
  <si>
    <t>TRATAMENTO DE CONCRETO COM ESTUQUE E LIXAMENTO</t>
  </si>
  <si>
    <t>Revestimentos e acabamentos</t>
  </si>
  <si>
    <t>Madeira</t>
  </si>
  <si>
    <t>LIXAMENTO DE MADEIRA PARA APLICAÇÃO DE FUNDO OU PINTURA. AF_01/2021</t>
  </si>
  <si>
    <t>VERNIZ EM SUPERFÍCIE DE MADEIRA</t>
  </si>
  <si>
    <t>Estrutura metálica</t>
  </si>
  <si>
    <t>LIMPEZA DE SUPERFÍCIE COM JATO DE ALTA PRESSÃO. AF_04/2019</t>
  </si>
  <si>
    <t>LIXAMENTO MECÂNICO PARA LIMPEZA OU PREPARAÇÃO DE ESTRUTURAS METÁLICAS, UTILIZANDO LIXADEIRA ELÉTRICA</t>
  </si>
  <si>
    <t>PRIMER CONVERTEDOR DE FERRUGEM EM FUNDO DE PROTEÇÃO, EM DUAS DEMÃOS, FORNECIMENTO E APLICAÇÃO</t>
  </si>
  <si>
    <t>PINTURA COM TINTA ESMALTE AUTOMOTIVA METALIZADO PARA SUPERFÍCIES METÁLICAS, INCLUINDO FUNDO PRIMER/ FUNDO PARA GALVANIZADOS</t>
  </si>
  <si>
    <t>Paredes e alvenarias</t>
  </si>
  <si>
    <t>REMOÇÃO DE PINTURA EM MASSA COM LIXAMENTO</t>
  </si>
  <si>
    <t>CHAPISCO COM ADESIVO DE ALTO DESEMPENHO</t>
  </si>
  <si>
    <t>REBOCO</t>
  </si>
  <si>
    <t>TEXTURA EFEITO ESTRELADO COR AREIA IBRATIM</t>
  </si>
  <si>
    <t>PINTURA ACRILICA SEMI BRILHO PAREDE 2 DEMAOS COM EMASSAMENTO</t>
  </si>
  <si>
    <t>Piso</t>
  </si>
  <si>
    <t>PREPARO DO PISO CIMENTADO PARA PINTURA - LIXAMENTO E LIMPEZA. AF_05/2021</t>
  </si>
  <si>
    <t>PINTURA DE PISO COM TINTA EPÓXI, APLICAÇÃO MANUAL, 2 DEMÃOS, INCLUSO PRIMER EPÓXI. AF_05/2021</t>
  </si>
  <si>
    <t>PINTURA DE PISO COM TINTA ACRÍLICA, APLICAÇÃO MANUAL, 2 DEMÃOS, INCLUSO FUNDO PREPARADOR. AF_05/2021</t>
  </si>
  <si>
    <t>PRAÇA</t>
  </si>
  <si>
    <t>Demolições e retiradas - Frente 1</t>
  </si>
  <si>
    <t>RETIRADA DE GUIAS DE CONCRETO</t>
  </si>
  <si>
    <t>DEMOLIÇÃO DE ALVENARIA PARA QUALQUER TIPO DE BLOCO, DE FORMA MECANIZADA, SEM REAPROVEITAMENTO. AF_09/2023</t>
  </si>
  <si>
    <t>DEMOLIÇÃO DE LAJOTAS DE CONCRETO</t>
  </si>
  <si>
    <t>DEMOLIÇÃO DE LAJES, EM CONCRETO ARMADO, DE FORMA MECANIZADA COM MARTELETE, SEM REAPROVEITAMENTO. AF_09/2023</t>
  </si>
  <si>
    <t>RETIRADA DE BATENTE, CORRIMÃO OU PEÇAS LINEARES METÁLICAS, CHUMBADOS (LIXEIRAS)</t>
  </si>
  <si>
    <t>RETIRADA DE BRINQUEDOS</t>
  </si>
  <si>
    <t>Demolições e retiradas - Frente 2</t>
  </si>
  <si>
    <t>DEMARCAÇÃO DE ÁREA COM DISCO DE CORTE DIAMANTADO</t>
  </si>
  <si>
    <t>DEMOLIÇÃO PARCIAL DE PAVIMENTO ASFÁLTICO, DE FORMA MECANIZADA, SEM REAPROVEITAMENTO. AF_09/2023</t>
  </si>
  <si>
    <t>DESTOCAMENTO, INCLUSIVE REMOÇÃO DAS RAÍZES - DIÂMETROS MAIORES QUE 50 CM</t>
  </si>
  <si>
    <t>CORTE, RECORTE E REMOCAO DE ARVORES INCL RAIZES DIAM&gt;5&lt;15CM</t>
  </si>
  <si>
    <t>CORTE, RECORTE E REMOÇÃO DE ÁRVORE INCLUSIVE AS RAÍZES - DIÂMETRO (DAP)&gt;15CM&lt;30CM</t>
  </si>
  <si>
    <t>LIMPEZA DE SUPERFÍCIE DE MONUMENTOS HISTÓRICOS DE ARGAMASSA, FERRO, BRONZE, MÁRMORE, GRANITO, RESINA, ETC, EXCLUSIVE RETIRADA E TRANSPORTE</t>
  </si>
  <si>
    <t>ESCAVAÇÃO VERTICAL PARA EDIFICAÇÃO, COM CARGA, DESCARGA E TRANSPORTE DE SOLO DE 1ª CATEGORIA, COM ESCAVADEIRA HIDRÁULICA (CAÇAMBA: 0,8 M³ / 111 HP), FROTA DE 2 CAMINHÕES BASCULANTES DE 18 M³, DMT ATÉ 1 KM E VELOCIDADE MÉDIA 14 KM/H. AF_05/2020</t>
  </si>
  <si>
    <t>TRANSPORTE COM CAMINHÃO BASCULANTE DE 18 M³, EM VIA URBANA EM REVESTIMENTO PRIMÁRIO (UNIDADE: M3XKM). AF_07/2020</t>
  </si>
  <si>
    <t>ESPALHAMENTO DE MATERIAL COM TRATOR DE ESTEIRAS. AF_09/2024</t>
  </si>
  <si>
    <t>COMPACTAÇÃO DE ATERRO MECANIZADO MÍNIMO DE 95% PN, SEM FORNECIMENTO DE SOLO EM CAMPO ABERTO</t>
  </si>
  <si>
    <t xml:space="preserve"> 3.3.6 </t>
  </si>
  <si>
    <t xml:space="preserve"> PMI-074 </t>
  </si>
  <si>
    <t>LASTRO DE BRITA</t>
  </si>
  <si>
    <t>CONCRETO USINADO, FCK = 20 MPA</t>
  </si>
  <si>
    <t>LANÇAMENTO, ESPALHAMENTO E ADENSAMENTO DE CONCRETO OU MASSA EM LASTRO E/OU ENCHIMENTO</t>
  </si>
  <si>
    <t>NIVELAMENTO E REGULARIZAÇÃO DE SUPERFÍCIE E DESEMPENO MECÂNICO ATRAVÉS DE RÉGUA VIBRATÓRIA DE PAVIMENTO EM CONCRETO</t>
  </si>
  <si>
    <t>ACABAMENTO DE PISO DE CONCRETO TIPO BAMBOLÊ</t>
  </si>
  <si>
    <t>RAMPA DE ACESSIBILIDADE EM CONCRETO MOLDADO IN LOCO, EM CALÇADA NOVA COM LARGURA MENOR À 3,00 M, FCK 25MPA, COM PISO PODOTÁTIL. AF_03/2024</t>
  </si>
  <si>
    <t>ASSENTAMENTO DE GUIA (MEIO-FIO) EM TRECHO CURVO, CONFECCIONADA EM CONCRETO PRÉ-FABRICADO, DIMENSÕES 100X15X13X30 CM (COMPRIMENTO X BASE INFERIOR X BASE SUPERIOR X ALTURA). AF_01/2024</t>
  </si>
  <si>
    <t>Adequação tapume</t>
  </si>
  <si>
    <t>RETIRADA E RECOLOCAÇÃO DE TAPUME DE OBRA DE VEDAÇÃO OU PROTEÇÃO, COM TELHAS TRAPEZOIDAIS DE AÇO GALVANIZADO</t>
  </si>
  <si>
    <t>Canteiros - Frente 1</t>
  </si>
  <si>
    <t>BLOCO CONCRETO ESTRUTURAL 14x19x39cm C/ARG.CIM.AREIA/CAL</t>
  </si>
  <si>
    <t>ARGAMASSA GRAUTE</t>
  </si>
  <si>
    <t>Canteiros - Frente 2</t>
  </si>
  <si>
    <t>ALVENARIA DE ELEVAÇÃO DE 1 TIJOLO MACIÇO COMUM</t>
  </si>
  <si>
    <t>CHAPISCO</t>
  </si>
  <si>
    <t>IMPERMEABILIZAÇÃO EM ARGAMASSA DE CONCRETO NÃO ESTRUTURAL COM ADITIVO HIDRÓFUGO</t>
  </si>
  <si>
    <t>Piso da praça - Frente 1</t>
  </si>
  <si>
    <t>EXECUÇÃO DE PAVIMENTO EM PISO INTERTRAVADO, COM BLOCO 16 FACES DE 22 X 11 CM, ESPESSURA 6 CM. AF_10/2022</t>
  </si>
  <si>
    <t>EXECUÇÃO DE PAVIMENTO EM PISO INTERTRAVADO, COM BLOCO 16 FACES DE 22 X 11 CM, ESPESSURA 6CM, COLORIDO</t>
  </si>
  <si>
    <t>Piso da praça - Frente 2</t>
  </si>
  <si>
    <t>Piso da praça - Frente 3</t>
  </si>
  <si>
    <t>Piso da praça - Frente 4</t>
  </si>
  <si>
    <t>Piso da praça - Frente 5</t>
  </si>
  <si>
    <t>Piso da praça - Frente 6</t>
  </si>
  <si>
    <t>Espaço platô e escadaria</t>
  </si>
  <si>
    <t>REGULARIZAÇÃO E COMPACTAÇÃO MECANIZADA DE SUPERFÍCIE, SEM CONTROLE DO PROCTOR NORMAL</t>
  </si>
  <si>
    <t xml:space="preserve"> 3.14.7 </t>
  </si>
  <si>
    <t>TELA DE ACO SOLDADA NERVURADA, CA-60, Q-196, (3,11 KG/M2), DIAMETRO DO FIO = 5,0 MM, LARGURA = 2,45 M, ESPACAMENTO DA MALHA = 10 X 10 CM</t>
  </si>
  <si>
    <t>Academia</t>
  </si>
  <si>
    <t xml:space="preserve"> 3.15.9 </t>
  </si>
  <si>
    <t>Playground</t>
  </si>
  <si>
    <t>FORNECIMENTO E APLICAÇÃO DE AREIA FINA</t>
  </si>
  <si>
    <t>Pinturas</t>
  </si>
  <si>
    <t>SIURB INFRA</t>
  </si>
  <si>
    <t>HIDROJATEAMENTO DE ALTA PRESSÃO PARA LIMPEZA DE SUPERFÍCIES</t>
  </si>
  <si>
    <t>APLICAÇÃO MANUAL DE FUNDO SELADOR ACRÍLICO EM PAREDES EXTERNAS DE CASAS. AF_03/2024</t>
  </si>
  <si>
    <t>TEXTURA ACRÍLICA, APLICAÇÃO MANUAL EM PAREDE, UMA DEMÃO. AF_04/2023</t>
  </si>
  <si>
    <t>MASSA CORRIDA À BASE DE RESINA ACRÍLICA</t>
  </si>
  <si>
    <t>PINTURA LÁTEX ACRÍLICA PREMIUM, APLICAÇÃO MANUAL EM PAREDES, DUAS DEMÃOS. AF_04/2023</t>
  </si>
  <si>
    <t>PINTURA DE PISO COM TINTA ACRÍLICA A BASE DE RESINA ACRÍLICA TERMOPLÁSTICA (DEMARCAÇÃO ACRÍLICA VIÁRIA) COM DILUIÇÃO EM SOLVENTE, APLICAÇÃO MANUAL, 2 DEMÃOS - CONFORME NORMAS DNIT 3.16, ABNT NBR 11862 E ABNT 8169 (RAMPAS ACESSIBILIDADE)</t>
  </si>
  <si>
    <t>PAISAGISMO E MOBILIÁRIOS</t>
  </si>
  <si>
    <t>Serviços preliminares</t>
  </si>
  <si>
    <t>Mobiliário</t>
  </si>
  <si>
    <t>BANCO EM CONCRETO PRÉ-MOLDADO COM PÉS VAZADOS, COMPRIMENTO 200 CM</t>
  </si>
  <si>
    <t>INSTALAÇÃO DE LIXEIRA METÁLICA DUPLA, CAPACIDADE DE 60 L, EM TUBO DE AÇO CARBONO E CESTOS EM CHAPA DE AÇO COM PINTURA ELETROSTÁTICA, SOBRE PISO DE CONCRETO EXISTENTE. AF_11/2021</t>
  </si>
  <si>
    <t>INSTALAÇÕES ELÉTRICAS E HIDRÁULICAS</t>
  </si>
  <si>
    <t>REMOÇÃO DE DISJUNTOR TERMOMAGNÉTICO</t>
  </si>
  <si>
    <t>Padrão de entrada de energia</t>
  </si>
  <si>
    <t>ENTRADA DE ENERGIA ELÉTRICA, AÉREA, TRIFÁSICA, COM CAIXA DE EMBUTIR, CABO DE 25 MM2 E DISJUNTOR DIN 50A (NÃO INCLUSO O POSTE DE CONCRETO). AF_07/2020</t>
  </si>
  <si>
    <t>POSTE DE CONCRETO ARMADO DE SECAO DUPLO T, EXTENSAO DE 9,00 M, RESISTENCIA DE 150 DAN, TIPO D</t>
  </si>
  <si>
    <t>ASSENTAMENTO DE POSTE DE CONCRETO COM COMPRIMENTO NOMINAL DE 9 M, CARGA NOMINAL DE 150 DAN, ENGASTAMENTO BASE CONCRETADA COM 1 M DE CONCRETO E 0,5 M DE SOLO (NÃO INCLUI FORNECIMENTO). AF_04/2025</t>
  </si>
  <si>
    <t>ALVENARIA DE VEDAÇÃO DE BLOCOS CERÂMICOS FURADOS NA HORIZONTAL DE 14X19X29 CM (ESPESSURA 14 CM) E ARGAMASSA DE ASSENTAMENTO COM PREPARO MANUAL. AF_12/2021</t>
  </si>
  <si>
    <t>CIMALHA EM CONCRETO COM PINGADEIRA</t>
  </si>
  <si>
    <t>Quadros, disjuntores e outros</t>
  </si>
  <si>
    <t>QUADRO DE DISTRIBUIÇÃO DE ENERGIA EM CHAPA DE AÇO GALVANIZADO, DE EMBUTIR, COM BARRAMENTO TRIFÁSICO, PARA 24 DISJUNTORES DIN 100A - FORNECIMENTO E INSTALAÇÃO. AF_10/2020</t>
  </si>
  <si>
    <t>DISJUNTOR BIPOLAR TIPO DIN, CORRENTE NOMINAL DE 20A - FORNECIMENTO E INSTALAÇÃO. AF_10/2020</t>
  </si>
  <si>
    <t>CONTATOR TRIPOLAR I NOMINAL 22A - FORNECIMENTO E INSTALAÇÃO. AF_10/2020</t>
  </si>
  <si>
    <t>SUBSTITUIÇÃO DE RELÉ FOTOELÉTRICO PARA COMANDO DE ILUMINAÇÃO EXTERNA 1000 W - FORNECIMENTO E INSTALAÇÃO. AF_02/2025_PS</t>
  </si>
  <si>
    <t>Eletrodutos</t>
  </si>
  <si>
    <t>ESCAVAÇÃO MANUAL EM SOLO DE 1ª E 2ª CATEGORIA EM VALA OU CAVA ATÉ 1,5 M</t>
  </si>
  <si>
    <t>ELETRODUTO FLEXÍVEL CORRUGADO, PEAD, DN 50 (1 1/2"), PARA REDE ENTERRADA DE DISTRIBUIÇÃO DE ENERGIA ELÉTRICA - FORNECIMENTO E INSTALAÇÃO. AF_12/2021</t>
  </si>
  <si>
    <t>Cabeamento</t>
  </si>
  <si>
    <t>CABO DE COBRE FLEXÍVEL ISOLADO, 2,5 MM², ANTI-CHAMA 450/750 V, PARA CIRCUITOS TERMINAIS - FORNECIMENTO E INSTALAÇÃO. AF_03/2023</t>
  </si>
  <si>
    <t>CABO DE COBRE FLEXÍVEL ISOLADO, 4 MM², ANTI-CHAMA 0,6/1,0 KV, PARA CIRCUITOS TERMINAIS - FORNECIMENTO E INSTALAÇÃO. AF_03/2023</t>
  </si>
  <si>
    <t>Caixas e base para postes</t>
  </si>
  <si>
    <t>CAIXA ENTERRADA ELÉTRICA RETANGULAR, EM CONCRETO PRÉ-MOLDADO, FUNDO COM BRITA, DIMENSÕES INTERNAS: 0,4X0,4X0,4 M. AF_12/2020</t>
  </si>
  <si>
    <t>VERGAS, CONTRAVERGAS E PILARETES DE CONCRETO ARMADO</t>
  </si>
  <si>
    <t>REATERRO MANUAL DE VALAS, COM COMPACTADOR DE SOLOS DE PERCUSSÃO. AF_08/2023</t>
  </si>
  <si>
    <t>Posteamento</t>
  </si>
  <si>
    <t>RETIRADA DE POSTE GALVANIZADO DE ENTRADA EM B.T.</t>
  </si>
  <si>
    <t>POSTE TELECÔNICO EM AÇO SAE 1010/1020 GALVANIZADO A FOGO, COM ESPERA PARA UMA LUMINÁRIA, ALTURA DE 3,00 M</t>
  </si>
  <si>
    <t>LUMINÁRIA DE LED PARA ILUMINAÇÃO PÚBLICA, DE 68 W ATÉ 97 W - FORNECIMENTO E INSTALAÇÃO. AF_02/2025_PS</t>
  </si>
  <si>
    <t>Bebedouro</t>
  </si>
  <si>
    <t>BEBEDOURO EM ALVENARIA, INCLUSO TORNEIRA, REDE HIRÁULICA E ESGOTO, INCLUINDO LIGAÇÕES ATÉ REDE EXISTENTE</t>
  </si>
  <si>
    <t>OBJETO: REVITALIZAÇÃO DA PRAÇA EUCLYDES FIGUEIREDO</t>
  </si>
  <si>
    <r>
      <t xml:space="preserve">ENDEREÇO: </t>
    </r>
    <r>
      <rPr>
        <sz val="11"/>
        <rFont val="Century Gothic"/>
        <family val="2"/>
      </rPr>
      <t>Praça General Euclydes de Oliveira Figueiredo - Ruas Mário Lobo Ribeiro, Prudente de Moraes, Pedro Lobo Ribeiro e Avenida Maestro Gaya - Vila Tonico Adolfo - Itararé/SP</t>
    </r>
  </si>
  <si>
    <t>PLANILHA ORÇAMENTÁRIA</t>
  </si>
  <si>
    <t>1.0</t>
  </si>
  <si>
    <t xml:space="preserve">1.1 </t>
  </si>
  <si>
    <t xml:space="preserve">02.08.050 </t>
  </si>
  <si>
    <t>CDHU</t>
  </si>
  <si>
    <t>PLACA EM LONA COM IMPRESSÃO DIGITAL E ESTRUTURA EM MADEIRA</t>
  </si>
  <si>
    <t>m2</t>
  </si>
  <si>
    <t>1.2</t>
  </si>
  <si>
    <t xml:space="preserve">PMI-032 </t>
  </si>
  <si>
    <t>2.0</t>
  </si>
  <si>
    <t>2.1</t>
  </si>
  <si>
    <t>2.1.1</t>
  </si>
  <si>
    <t xml:space="preserve">04.40.030 </t>
  </si>
  <si>
    <t>2.1.2</t>
  </si>
  <si>
    <t xml:space="preserve">04.03.040 </t>
  </si>
  <si>
    <t>2.1.3</t>
  </si>
  <si>
    <t xml:space="preserve">04.08.060 </t>
  </si>
  <si>
    <t>2.1.4</t>
  </si>
  <si>
    <t>m3</t>
  </si>
  <si>
    <t>2.1.5</t>
  </si>
  <si>
    <t>m3xkm</t>
  </si>
  <si>
    <t>2.2</t>
  </si>
  <si>
    <t>2.3</t>
  </si>
  <si>
    <t>2.4</t>
  </si>
  <si>
    <t>2.5</t>
  </si>
  <si>
    <t>2.6</t>
  </si>
  <si>
    <t>2.2.1</t>
  </si>
  <si>
    <t>2.3.1</t>
  </si>
  <si>
    <t>2.3.2</t>
  </si>
  <si>
    <t>2.3.3</t>
  </si>
  <si>
    <t xml:space="preserve">ES 04.99.0400 </t>
  </si>
  <si>
    <t>2.4.1</t>
  </si>
  <si>
    <t xml:space="preserve">PMI-025 </t>
  </si>
  <si>
    <t>RECUPERAÇÃO DE GRADIL METÁLICO, CONSIDERANDO A SUBSTITUIÇÃO DE PARTES DAS BARRAS REDONDAS DE AÇO DE 5/8", VERTICAIS, BARRAS CHATAS DE AÇO DE 1 1/2" X1/2", HORIZONTAIS, MONTANTES EM TUBO DE AÇO GALVANIZADO DE 2 1/2", ANUETO, PONTA DE LANÇA E PINHA</t>
  </si>
  <si>
    <t>2.4.2</t>
  </si>
  <si>
    <t xml:space="preserve">PMI-039 </t>
  </si>
  <si>
    <t>2.4.3</t>
  </si>
  <si>
    <t xml:space="preserve">PMI-038 </t>
  </si>
  <si>
    <t>2.4.4</t>
  </si>
  <si>
    <t>2.5.1</t>
  </si>
  <si>
    <t>2.5.2</t>
  </si>
  <si>
    <t xml:space="preserve">34.01.020 </t>
  </si>
  <si>
    <t>2.5.3</t>
  </si>
  <si>
    <t xml:space="preserve">15.04.009 </t>
  </si>
  <si>
    <t>2.6.1.1</t>
  </si>
  <si>
    <t>2.6.1.2</t>
  </si>
  <si>
    <t xml:space="preserve">33.05.330 </t>
  </si>
  <si>
    <t>2.6.2.1</t>
  </si>
  <si>
    <t>2.6.2.2</t>
  </si>
  <si>
    <t xml:space="preserve">PMI-060 </t>
  </si>
  <si>
    <t>2.6.2.3</t>
  </si>
  <si>
    <t xml:space="preserve">PMI-041 </t>
  </si>
  <si>
    <t>2.6.2.4</t>
  </si>
  <si>
    <t xml:space="preserve">PMI-040 </t>
  </si>
  <si>
    <t>2.6.3.1</t>
  </si>
  <si>
    <t xml:space="preserve">03.10.140 </t>
  </si>
  <si>
    <t>2.6.3.2</t>
  </si>
  <si>
    <t xml:space="preserve">17.02.040 </t>
  </si>
  <si>
    <t>2.6.3.3</t>
  </si>
  <si>
    <t xml:space="preserve">17.02.220 </t>
  </si>
  <si>
    <t>2.6.3.4</t>
  </si>
  <si>
    <t>2.6.3.5</t>
  </si>
  <si>
    <t>2.6.4.1</t>
  </si>
  <si>
    <t>2.6.4.2</t>
  </si>
  <si>
    <t>2.6.4.3</t>
  </si>
  <si>
    <t>3.0</t>
  </si>
  <si>
    <t>3.1</t>
  </si>
  <si>
    <t>3.2</t>
  </si>
  <si>
    <t>3.3</t>
  </si>
  <si>
    <t>Guias e passeios - Frente 1</t>
  </si>
  <si>
    <t>3.4</t>
  </si>
  <si>
    <t>Guias e passeios - Frente 2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</si>
  <si>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</si>
  <si>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</si>
  <si>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</si>
  <si>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</si>
  <si>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</si>
  <si>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</si>
  <si>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</si>
  <si>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</si>
  <si>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</si>
  <si>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</si>
  <si>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</si>
  <si>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</si>
  <si>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</si>
  <si>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4.0</t>
  </si>
  <si>
    <t>4.1</t>
  </si>
  <si>
    <t>4.2</t>
  </si>
  <si>
    <t>5.0</t>
  </si>
  <si>
    <t>5.1</t>
  </si>
  <si>
    <t>5.2</t>
  </si>
  <si>
    <t>5.3</t>
  </si>
  <si>
    <t>5.4</t>
  </si>
  <si>
    <t>5.5</t>
  </si>
  <si>
    <t>5.6</t>
  </si>
  <si>
    <t>5.7</t>
  </si>
  <si>
    <t>5.8</t>
  </si>
  <si>
    <t>3.1.1</t>
  </si>
  <si>
    <t>3.1.2</t>
  </si>
  <si>
    <t>3.1.3</t>
  </si>
  <si>
    <t>3.1.4</t>
  </si>
  <si>
    <t>3.1.5</t>
  </si>
  <si>
    <t xml:space="preserve">04.09.060 </t>
  </si>
  <si>
    <t>3.1.6</t>
  </si>
  <si>
    <t>3.1.7</t>
  </si>
  <si>
    <t>3.1.8</t>
  </si>
  <si>
    <t>3.2.1</t>
  </si>
  <si>
    <t>3.2.2</t>
  </si>
  <si>
    <t>3.2.3</t>
  </si>
  <si>
    <t xml:space="preserve">01.23.070 </t>
  </si>
  <si>
    <t>3.2.4</t>
  </si>
  <si>
    <t>3.2.5</t>
  </si>
  <si>
    <t>3.2.6</t>
  </si>
  <si>
    <t xml:space="preserve">01.01.010 </t>
  </si>
  <si>
    <t>3.2.7</t>
  </si>
  <si>
    <t xml:space="preserve">34.13.021 </t>
  </si>
  <si>
    <t>3.2.8</t>
  </si>
  <si>
    <t>3.2.9</t>
  </si>
  <si>
    <t xml:space="preserve">SC 35.15.0325 </t>
  </si>
  <si>
    <t>3.2.10</t>
  </si>
  <si>
    <t>3.2.11</t>
  </si>
  <si>
    <t>3.2.12</t>
  </si>
  <si>
    <t>3.3.1</t>
  </si>
  <si>
    <t>3.3.2</t>
  </si>
  <si>
    <t>3.3.3</t>
  </si>
  <si>
    <t>m3Xkm</t>
  </si>
  <si>
    <t>3.3.4</t>
  </si>
  <si>
    <t>3.3.5</t>
  </si>
  <si>
    <t>07.12.020</t>
  </si>
  <si>
    <t>3.3.7</t>
  </si>
  <si>
    <t xml:space="preserve">11.01.100 </t>
  </si>
  <si>
    <t>3.3.8</t>
  </si>
  <si>
    <t xml:space="preserve">11.16.020 </t>
  </si>
  <si>
    <t>3.3.9</t>
  </si>
  <si>
    <t xml:space="preserve">54.08.001 </t>
  </si>
  <si>
    <t>3.3.10</t>
  </si>
  <si>
    <t>3.3.11</t>
  </si>
  <si>
    <t>3.4.1</t>
  </si>
  <si>
    <t>3.4.2</t>
  </si>
  <si>
    <t>3.4.3</t>
  </si>
  <si>
    <t>3.4.4</t>
  </si>
  <si>
    <t>3.4.5</t>
  </si>
  <si>
    <t>3.4.6</t>
  </si>
  <si>
    <t>3.4.7</t>
  </si>
  <si>
    <t>3.4.8</t>
  </si>
  <si>
    <t>3.4.9</t>
  </si>
  <si>
    <t>3.4.10</t>
  </si>
  <si>
    <t>3.4.11</t>
  </si>
  <si>
    <t>3.4.12</t>
  </si>
  <si>
    <t>3.5.1</t>
  </si>
  <si>
    <t>PMI-070</t>
  </si>
  <si>
    <t>3.6.1</t>
  </si>
  <si>
    <t>3.6.2</t>
  </si>
  <si>
    <t>3.6.3</t>
  </si>
  <si>
    <t xml:space="preserve">11.05.040 </t>
  </si>
  <si>
    <t>3.7.1</t>
  </si>
  <si>
    <t xml:space="preserve">14.02.040 </t>
  </si>
  <si>
    <t>3.7.2</t>
  </si>
  <si>
    <t xml:space="preserve">17.02.020 </t>
  </si>
  <si>
    <t>3.7.3</t>
  </si>
  <si>
    <t>3.7.4</t>
  </si>
  <si>
    <t xml:space="preserve">32.17.012 </t>
  </si>
  <si>
    <t>3.7.5</t>
  </si>
  <si>
    <t>3.7.6</t>
  </si>
  <si>
    <t>3.7.7</t>
  </si>
  <si>
    <t>3.8.1</t>
  </si>
  <si>
    <t>3.8.2</t>
  </si>
  <si>
    <t>3.8.3</t>
  </si>
  <si>
    <t>3.8.4</t>
  </si>
  <si>
    <t>3.8.5</t>
  </si>
  <si>
    <t>3.8.6</t>
  </si>
  <si>
    <t xml:space="preserve">PMI-057 </t>
  </si>
  <si>
    <t>3.9.1</t>
  </si>
  <si>
    <t>3.9.2</t>
  </si>
  <si>
    <t>3.9.3</t>
  </si>
  <si>
    <t>3.9.4</t>
  </si>
  <si>
    <t>3.9.5</t>
  </si>
  <si>
    <t>3.9.6</t>
  </si>
  <si>
    <t>3.10.1</t>
  </si>
  <si>
    <t>3.10.2</t>
  </si>
  <si>
    <t>3.10.3</t>
  </si>
  <si>
    <t>3.10.4</t>
  </si>
  <si>
    <t>3.10.5</t>
  </si>
  <si>
    <t>3.10.6</t>
  </si>
  <si>
    <t>3.11.1</t>
  </si>
  <si>
    <t>3.11.2</t>
  </si>
  <si>
    <t>3.11.3</t>
  </si>
  <si>
    <t>3.11.4</t>
  </si>
  <si>
    <t>3.11.5</t>
  </si>
  <si>
    <t>3.11.6</t>
  </si>
  <si>
    <t>3.12.1</t>
  </si>
  <si>
    <t>3.12.2</t>
  </si>
  <si>
    <t>3.12.3</t>
  </si>
  <si>
    <t>3.12.4</t>
  </si>
  <si>
    <t>3.12.5</t>
  </si>
  <si>
    <t>3.12.6</t>
  </si>
  <si>
    <t>3.13.1</t>
  </si>
  <si>
    <t>3.13.2</t>
  </si>
  <si>
    <t>3.13.3</t>
  </si>
  <si>
    <t>3.13.4</t>
  </si>
  <si>
    <t>3.13.5</t>
  </si>
  <si>
    <t>3.13.6</t>
  </si>
  <si>
    <t>3.14.1</t>
  </si>
  <si>
    <t>3.14.2</t>
  </si>
  <si>
    <t>3.14.3</t>
  </si>
  <si>
    <t>3.14.4</t>
  </si>
  <si>
    <t>3.14.5</t>
  </si>
  <si>
    <t>3.14.6</t>
  </si>
  <si>
    <t xml:space="preserve">54.01.010 </t>
  </si>
  <si>
    <t>3.14.8</t>
  </si>
  <si>
    <t>3.14.9</t>
  </si>
  <si>
    <t>3.14.10</t>
  </si>
  <si>
    <t>3.14.11</t>
  </si>
  <si>
    <t>3.14.12</t>
  </si>
  <si>
    <t>3.15.1</t>
  </si>
  <si>
    <t>3.15.2</t>
  </si>
  <si>
    <t>3.15.3</t>
  </si>
  <si>
    <t>3.15.4</t>
  </si>
  <si>
    <t>3.15.5</t>
  </si>
  <si>
    <t>3.15.6</t>
  </si>
  <si>
    <t>3.15.7</t>
  </si>
  <si>
    <t>3.15.8</t>
  </si>
  <si>
    <t>3.15.10</t>
  </si>
  <si>
    <t>3.15.11</t>
  </si>
  <si>
    <t>3.15.12</t>
  </si>
  <si>
    <t>3.15.13</t>
  </si>
  <si>
    <t>3.15.14</t>
  </si>
  <si>
    <t>3.16.1</t>
  </si>
  <si>
    <t>3.16.2</t>
  </si>
  <si>
    <t>11.05.040</t>
  </si>
  <si>
    <t>3.16.3</t>
  </si>
  <si>
    <t>3.16.4</t>
  </si>
  <si>
    <t>3.16.5</t>
  </si>
  <si>
    <t>3.16.6</t>
  </si>
  <si>
    <t>3.16.7</t>
  </si>
  <si>
    <t>3.16.8</t>
  </si>
  <si>
    <t>3.17.1</t>
  </si>
  <si>
    <t>3.17.2</t>
  </si>
  <si>
    <t>3.17.3</t>
  </si>
  <si>
    <t>3.17.4</t>
  </si>
  <si>
    <t>33.02.080</t>
  </si>
  <si>
    <t>3.17.5</t>
  </si>
  <si>
    <t>3.17.6</t>
  </si>
  <si>
    <t>PMI-040</t>
  </si>
  <si>
    <t>3.17.7</t>
  </si>
  <si>
    <t>3.17.8</t>
  </si>
  <si>
    <t>PMI-045</t>
  </si>
  <si>
    <t>4.1.1</t>
  </si>
  <si>
    <t>4.2.1</t>
  </si>
  <si>
    <t xml:space="preserve">35.04.140 </t>
  </si>
  <si>
    <t>4.2.2</t>
  </si>
  <si>
    <t>5.1.1</t>
  </si>
  <si>
    <t>5.1.2</t>
  </si>
  <si>
    <t xml:space="preserve">04.19.060 </t>
  </si>
  <si>
    <t>5.1.3</t>
  </si>
  <si>
    <t>5.1.4</t>
  </si>
  <si>
    <t>5.2.1</t>
  </si>
  <si>
    <t>5.2.2</t>
  </si>
  <si>
    <t>5.2.3</t>
  </si>
  <si>
    <t>5.2.4</t>
  </si>
  <si>
    <t>5.2.5</t>
  </si>
  <si>
    <t xml:space="preserve">14.20.020 </t>
  </si>
  <si>
    <t>5.2.6</t>
  </si>
  <si>
    <t>5.2.7</t>
  </si>
  <si>
    <t>5.2.8</t>
  </si>
  <si>
    <t xml:space="preserve">33.02.080 </t>
  </si>
  <si>
    <t>5.2.9</t>
  </si>
  <si>
    <t>5.2.10</t>
  </si>
  <si>
    <t>5.3.1</t>
  </si>
  <si>
    <t>5.3.2</t>
  </si>
  <si>
    <t>5.3.3</t>
  </si>
  <si>
    <t>5.3.4</t>
  </si>
  <si>
    <t>5.4.1</t>
  </si>
  <si>
    <t xml:space="preserve">06.02.020 </t>
  </si>
  <si>
    <t>5.4.2</t>
  </si>
  <si>
    <t>5.4.3</t>
  </si>
  <si>
    <t>5.4.4</t>
  </si>
  <si>
    <t>5.4.5</t>
  </si>
  <si>
    <t>5.4.6</t>
  </si>
  <si>
    <t>5.5.1</t>
  </si>
  <si>
    <t>5.5.2</t>
  </si>
  <si>
    <t>5.6.1</t>
  </si>
  <si>
    <t>5.6.2</t>
  </si>
  <si>
    <t>5.6.3</t>
  </si>
  <si>
    <t xml:space="preserve">14.20.010 </t>
  </si>
  <si>
    <t>5.6.4</t>
  </si>
  <si>
    <t>5.6.5</t>
  </si>
  <si>
    <t>5.7.1</t>
  </si>
  <si>
    <t xml:space="preserve">09.62.001 </t>
  </si>
  <si>
    <t>5.7.2</t>
  </si>
  <si>
    <t xml:space="preserve">41.10.400 </t>
  </si>
  <si>
    <t>5.7.3</t>
  </si>
  <si>
    <t>5.7.4</t>
  </si>
  <si>
    <t>5.7.5</t>
  </si>
  <si>
    <t>5.7.6</t>
  </si>
  <si>
    <t>5.8.1</t>
  </si>
  <si>
    <t xml:space="preserve">PMI-068 </t>
  </si>
  <si>
    <t>TOTAL SEM BDI</t>
  </si>
  <si>
    <t>TOTAL DO BDI (23,00%)</t>
  </si>
  <si>
    <t>TOTAL GERAL</t>
  </si>
  <si>
    <t>CRONOGRAMA FÍSICO FINANCEIRO</t>
  </si>
  <si>
    <t>CÓD.</t>
  </si>
  <si>
    <t>ITEM</t>
  </si>
  <si>
    <t>CUSTO</t>
  </si>
  <si>
    <t>%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</si>
  <si>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</si>
  <si>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</si>
  <si>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</si>
  <si>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</si>
  <si>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</si>
  <si>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</si>
  <si>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</si>
  <si>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</si>
  <si>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</si>
  <si>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</si>
  <si>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</si>
  <si>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</si>
  <si>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R$</t>
  </si>
  <si>
    <t>Alvenaria e divisórias</t>
  </si>
  <si>
    <t>TOTAL</t>
  </si>
  <si>
    <t>ACUMULADO</t>
  </si>
  <si>
    <t>OBJETO: REVITALIZAÇÃO DA PRAÇA EUCLYDES  FIGUEIREDO</t>
  </si>
  <si>
    <t>COMPOSIÇÕES DE PREÇO UNITÁRIO</t>
  </si>
  <si>
    <t>Unid</t>
  </si>
  <si>
    <t>Custo Unit</t>
  </si>
  <si>
    <t>Custo Total</t>
  </si>
  <si>
    <t>PMI-025</t>
  </si>
  <si>
    <t>RECUPERAÇÃO DE GRADIL METÁLICO, CONSIDERANDO A SUBSTITUIÇÃO DE PARTES DAS BARRAS REDONDAS DE AÇO DE 5/8" VERTICAIS, BARRAS CHATAS DE AÇO DE 1 1/2"x1/2" HORIZONTAIS, MONTANTES EM TUBO DE AÇO GALVANIZADO DE 2 1/2", ANUETO, PONTA DE LANÇA E PINHA</t>
  </si>
  <si>
    <t>AUXILIAR DE SERRALHEIRO COM ENCARGOS COMPLEMENTARES</t>
  </si>
  <si>
    <t>h</t>
  </si>
  <si>
    <t>SERRALHEIRO COM ENCARGOS COMPLEMENTARES</t>
  </si>
  <si>
    <t>BARRA DE AÇO CHATO, RETANGULAR, 25,4MM X 4,76,MM (L X E), 0,94 KG/M</t>
  </si>
  <si>
    <t>kg</t>
  </si>
  <si>
    <t>DISCO DE CORTE DIAMANTADO SEGMENTADO DIÂMETRO DE 180MM PARA ESMERILHADEIRA 7"</t>
  </si>
  <si>
    <t>EMOP</t>
  </si>
  <si>
    <t>PONTA DE LANÇA DE FERRO FUNDIDO, COM MEDIDAS DE APROXIMADAMENTE 22CM DE ALTURA E DIÂMETRO DE 20MM</t>
  </si>
  <si>
    <t>PMI-032</t>
  </si>
  <si>
    <t>CABO DE COBRE FLEXÍVEL ISOLADO, 1,5 MM², ANTI-CHAMA 450/750 V, PARA CIRCUITOS TERMINAIS - FORNECIMENTO E INSTALAÇÃO. AF_03/2023</t>
  </si>
  <si>
    <t>CONDULETE DE PVC, TIPO B, PARA ELETRODUTO DE PVC SOLDÁVEL DN 25 MM (3/4''), APARENTE - FORNECIMENTO E INSTALAÇÃO. AF_10/2022</t>
  </si>
  <si>
    <t>ELETRODUTO FLEXÍVEL CORRUGADO, PVC, DN 20 MM (1/2"), PARA CIRCUITOS TERMINAIS, INSTALADO EM PAREDE - FORNECIMENTO E INSTALAÇÃO. AF_03/2023</t>
  </si>
  <si>
    <t>ELETRODUTO RÍGIDO ROSCÁVEL, PVC, DN 20 MM (1/2"), PARA CIRCUITOS TERMINAIS, INSTALADO EM FORRO - FORNECIMENTO E INSTALAÇÃO. AF_03/2023</t>
  </si>
  <si>
    <t>ELETRODUTO RÍGIDO ROSCÁVEL, PVC, DN 20 MM (1/2"), PARA CIRCUITOS TERMINAIS, INSTALADO EM PAREDE - FORNECIMENTO E INSTALAÇÃO. AF_03/2023</t>
  </si>
  <si>
    <t>FIXAÇÃO DE TUBOS HORIZONTAIS DE PVC ÁGUA, PVC ESGOTO, PVC ÁGUA PLUVIAL, CPVC, PPR, COBRE OU AÇO, DIÂMETROS MENORES OU IGUAIS A 40 MM, COM ABRAÇADEIRA METÁLICA RÍGIDA TIPO U PERFIL 1 1/4", FIXADA EM PERFILADO EM LAJE. AF_09/2023_PS</t>
  </si>
  <si>
    <t>FIXAÇÃO DE TUBOS VERTICAIS DE PVC ÁGUA, PVC ESGOTO, PVC ÁGUA PLUVIAL, CPVC, PPR, COBRE OU AÇO, DIÂMETROS MENORES OU IGUAIS A 40 MM, COM ABRAÇADEIRA METÁLICA RÍGIDA TIPO U PERFIL 1 1/4", FIXADA EM PERFILADO EM PAREDE. AF_09/2023_PS</t>
  </si>
  <si>
    <t>INTERRUPTOR SIMPLES (1 MÓDULO) COM 1 TOMADA DE EMBUTIR 2P+T 10 A, INCLUINDO SUPORTE E PLACA - FORNECIMENTO E INSTALAÇÃO. AF_03/2023</t>
  </si>
  <si>
    <t>LUMINÁRIA TIPO CALHA, DE SOBREPOR, COM 2 LÂMPADAS TUBULARES FLUORESCENTES DE 36 W, COM REATOR DE PARTIDA RÁPIDA - FORNECIMENTO E INSTALAÇÃO. AF_02/2020</t>
  </si>
  <si>
    <t>PAREDE DE MADEIRA COMPENSADA PARA CONSTRUÇÃO TEMPORÁRIA EM CHAPA SIMPLES, EXTERNA, COM ÁREA LÍQUIDA MAIOR OU IGUAL A 6 M², COM VÃO. AF_03/2024</t>
  </si>
  <si>
    <t>PAREDE DE MADEIRA COMPENSADA PARA CONSTRUÇÃO TEMPORÁRIA EM CHAPA SIMPLES, EXTERNA, COM ÁREA LÍQUIDA MENOR QUE 6 M², COM VÃO. AF_03/2024</t>
  </si>
  <si>
    <t>PAREDE DE MADEIRA COMPENSADA PARA CONSTRUÇÃO TEMPORÁRIA EM CHAPA SIMPLES, EXTERNA, COM ÁREA LÍQUIDA MENOR QUE 6 M², SEM VÃO. AF_05/2018</t>
  </si>
  <si>
    <t>PAREDE DE MADEIRA COMPENSADA PARA CONSTRUÇÃO TEMPORÁRIA EM CHAPA SIMPLES, EXTERNA, SEM VÃO. AF_03/2024</t>
  </si>
  <si>
    <t>PORTA EM ALUMÍNIO DE ABRIR TIPO VENEZIANA COM GUARNIÇÃO, FIXAÇÃO COM PARAFUSOS - FORNECIMENTO E INSTALAÇÃO. AF_12/2019</t>
  </si>
  <si>
    <t>TELHAMENTO COM TELHA ONDULADA DE FIBROCIMENTO E = 6 MM, COM RECOBRIMENTO LATERAL DE 1 1/4 DE ONDA PARA TELHADO COM INCLINAÇÃO MÁXIMA DE 10°, COM ATÉ 2 ÁGUAS, INCLUSO IÇAMENTO. AF_07/2019</t>
  </si>
  <si>
    <t>TRAMA DE MADEIRA COMPOSTA POR TERÇAS PARA TELHADOS DE ATÉ 2 ÁGUAS PARA TELHA ONDULADA DE FIBROCIMENTO, METÁLICA, PLÁSTICA OU TERMOACÚSTICA, INCLUSO TRANSPORTE VERTICAL. AF_07/2019</t>
  </si>
  <si>
    <t>FERROLHO COM FECHO / TRINCO REDONDO, EM ACO GALVANIZADO / ZINCADO, DE SOBREPOR, COM COMPRIMENTO DE 8" E ESPESSURA MINIMA DA CHAPA DE 1,50 MM</t>
  </si>
  <si>
    <t>PMI-038</t>
  </si>
  <si>
    <t>PEDREIRO COM ENCARGOS COMPLEMENTARES</t>
  </si>
  <si>
    <t>SERVENTE COM ENCARGOS COMPLEMENTARES</t>
  </si>
  <si>
    <t>AREIA MEIA - POSTO JAZIDA/FORNECEDOR</t>
  </si>
  <si>
    <t>BARRA DE AÇO CHATO, RETANGULAR, 25,4MM X 4,76M (L X E), 0,94KG/M</t>
  </si>
  <si>
    <t>BARRA DE AÇO CHATO, RETANGULAR, 25,4MM X 6,35M (L X E), 1,2265KG/M</t>
  </si>
  <si>
    <t>BARRA DE AÇO CHATO, RETANGULAR, 38,1MM X 6,35M (L X E), 1,89KG/M</t>
  </si>
  <si>
    <t>CAL HIDRATADA CH-I PARA ARGAMASSAS</t>
  </si>
  <si>
    <t>CANTONEIRA (ABAS IGUAIS) EM AÇO CARBONO, 38X1MM X 3,17MM (L X E), 3,48KG/M</t>
  </si>
  <si>
    <t>CIMENTO PORTLAND DE ALTO FORNO (AF) CP III-40</t>
  </si>
  <si>
    <t>FECHADURA DE SOBREPOR PARA PORTAO, EM AÇO INOX COM ACABAMENTO CROMADO, CAIXA DE 100MM, INCLUINDO CHAVE TIPO CILINDRO</t>
  </si>
  <si>
    <t>PMI-039</t>
  </si>
  <si>
    <t>AJUDANTE DE CARPINTEIRO COM ENCARGOS COMPLEMENTARES</t>
  </si>
  <si>
    <t>CARPINTEIRO DE FORMAS COM ENCARGOS COMPLEMENTARES</t>
  </si>
  <si>
    <t>PARAFUSO, AUTOATARRAXANTE, CABEÇA CHATA, FENDA SIMPLES, EM AÇO ZINCADO, 1/4" (6,35MM) X 25MM</t>
  </si>
  <si>
    <t>cento</t>
  </si>
  <si>
    <t>PREGO DE AÇO POLIDO COM CABEÇA 19 X 36 (3 1/4 X 9)</t>
  </si>
  <si>
    <t>2.10.22</t>
  </si>
  <si>
    <t>VIGA DE MADEIRA 6X12CM G1-C6</t>
  </si>
  <si>
    <t>AJUDANTE DE PINTOR COM ENCARGOS COMPLEMENTARES</t>
  </si>
  <si>
    <t>PINTOR COM ENCARGOS COMPLEMENTARES</t>
  </si>
  <si>
    <t>3.80.35</t>
  </si>
  <si>
    <t>ESMALTE AUTOMOTIVO (TIPO DUCO)</t>
  </si>
  <si>
    <t>l</t>
  </si>
  <si>
    <t>REDUTOR TIPO THINNER PARA ACABAMENTO</t>
  </si>
  <si>
    <t>WASH PRIMER PARA TINTA AUTOMOTIVA</t>
  </si>
  <si>
    <t>gl</t>
  </si>
  <si>
    <t>PMI-041</t>
  </si>
  <si>
    <t>TINTA - PRIMER CONVERTEDIR DE FERRUGEM, PCF, QUIMATIC, TAPMATIC OU SIMILIAR</t>
  </si>
  <si>
    <t>PINTURA DE PISO COM TINTA ACRÍLICA A BASE DE RESINA ACRÍLICA TERMOPLÁSTICA (DEMARCAÇÃO ACRÍLICA VIÁRIA) COM DILUIÇÃO EM SOLVENTE, APLICAÇÃO MANUAL, 02 DEMÃOS - CONFORME NORMAS DNIT 3.16, ABNT NBR 11862 E ABNR 8169</t>
  </si>
  <si>
    <t>FITA CREPE ROLO DE *25* MM X 50 M</t>
  </si>
  <si>
    <t>TINTA ACRILICA A BASE DE SOLVENTE, PARA SINALIZACAO HORIZONTAL VIARIA (NBR 11862)</t>
  </si>
  <si>
    <t>PMI-057</t>
  </si>
  <si>
    <t>CALCETEIRO COM ENCARGOS COMPLEMENTARES</t>
  </si>
  <si>
    <t>CORTADORA DE PISO COM MOTOR 4 TEMPOS A GASOLINA, POTÊNCIA DE 13 HP, COM DISCO DE CORTE DIAMANTADO SEGMENTADO PARA CONCRETO, DIÂMETRO DE 350 MM, FURO DE 1" (14 X 1") - CHI DIURNO. AF_08/2015</t>
  </si>
  <si>
    <t>chi</t>
  </si>
  <si>
    <t>CORTADORA DE PISO COM MOTOR 4 TEMPOS A GASOLINA, POTÊNCIA DE 13 HP, COM DISCO DE CORTE DIAMANTADO SEGMENTADO PARA CONCRETO, DIÂMETRO DE 350 MM, FURO DE 1" (14 X 1") - CHP DIURNO. AF_08/2015</t>
  </si>
  <si>
    <t>chp</t>
  </si>
  <si>
    <t>PLACA VIBRATÓRIA REVERSÍVEL COM MOTOR 4 TEMPOS A GASOLINA, FORÇA CENTRÍFUGA DE 25 KN (2500 KGF), POTÊNCIA 5,5 CV - CHI DIURNO. AF_08/2015</t>
  </si>
  <si>
    <t>PLACA VIBRATÓRIA REVERSÍVEL COM MOTOR 4 TEMPOS A GASOLINA, FORÇA CENTRÍFUGA DE 25 KN (2500 KGF), POTÊNCIA 5,5 CV - CHP DIURNO. AF_08/2015</t>
  </si>
  <si>
    <t>AREIA MEDIA - POSTO JAZIDA/FORNECEDOR (RETIRADO NA JAZIDA, SEM TRANSPORTE)</t>
  </si>
  <si>
    <t>BLOQUETE/PISO INTERTRAVADO DE CONCRETO - MODELO ONDA/16 FACES/RETANGULAR/TIJOLINHO/PAVER/HOLANDES/PARALELEPIPEDO, *20 X 10* CM, E = 6 CM, RESISTENCIA DE 35 MPA, COLORIDO</t>
  </si>
  <si>
    <t>PO DE PEDRA (POSTO PEDREIRA/FORNECEDOR, SEM FRETE)</t>
  </si>
  <si>
    <t>PMI-060</t>
  </si>
  <si>
    <t>B.07.000. 024042</t>
  </si>
  <si>
    <t>DISCO DE CORTE 7'</t>
  </si>
  <si>
    <t>PMI-068</t>
  </si>
  <si>
    <t>BEBEDOURO EM ALVENARIA, INCLUSO TORNEIRA, REDE HIDRÁULICA E ESGOTO, INCLUINDO LIGAÇÕES ATÉ REDE EXISTENTE</t>
  </si>
  <si>
    <t>PMI-011</t>
  </si>
  <si>
    <t>PRÓPRIO</t>
  </si>
  <si>
    <t>(COMPOSIÇÃO REPRESENTATIVA) DO SERVIÇO DE INSTALAÇÃO DE TUBO DE PVC, SÉRIE NORMAL, ESGOTO PREDIAL, DN 50 MM (INSTALADO EM RAMAL DE DESCARGA OU RAMAL DE ESGOTO SANITÁRIO), INCLUSIVE CONEXÕES, CORTES E FIXAÇÕES PARA, PRÉDIOS</t>
  </si>
  <si>
    <t>ALVENARIA DE VEDAÇÃO DE BLOCOS CERÂMICOS FURADOS NA HORIZONTAL DE 14X9X19 CM (ESPESSURA 14 CM, BLOCO DEITADO) E ARGAMASSA DE ASSENTAMENTO COM PREPARO EM BETONEIRA. AF_12/2021</t>
  </si>
  <si>
    <t>17.02.020</t>
  </si>
  <si>
    <t>17.02.120</t>
  </si>
  <si>
    <t>EMBOÇO COMUM</t>
  </si>
  <si>
    <t>17.02.220</t>
  </si>
  <si>
    <t>08.17.081</t>
  </si>
  <si>
    <t>TJ-03 TORNEIRA DE JARDIM</t>
  </si>
  <si>
    <t>CAIXA PARA HIDROMETRO EM POLICARBONATO PADRAO SABESP 1 OU 2 MEDIDORES</t>
  </si>
  <si>
    <t>PMI-075</t>
  </si>
  <si>
    <t>PONTALETE ROLIÇO SEM TRATAMENTO, D=8 A 11CM, H=3M, EM EUCALIPTO OU EQUIVALENTE DA REGIÃO - BRUTA</t>
  </si>
  <si>
    <t>TELHA STANDARD TP-40 METALICA BRANCA/PRIMER E=0,43 1,00M</t>
  </si>
  <si>
    <t>S.04.000. 069508</t>
  </si>
  <si>
    <t>P.01.000. 042082</t>
  </si>
  <si>
    <t>SOLDA LIGA CHUMBO E ESTANHO DE 70X30</t>
  </si>
  <si>
    <t>VERGALHÃO LISO DE AÇO GALVANIZADO A FOGO RE-BAR 3/8´; REF. TEL 760 DA TERMOTÉCNICA, PRT-680 DA PARATEC, PK-1251 DA PARAKLIN OU EQUIVALENTE</t>
  </si>
  <si>
    <t>PMI-074</t>
  </si>
  <si>
    <t>PEDRA BRITADA N.2 (19 A 38MM) POSTO PEDREIRA/ FORNECEDOR</t>
  </si>
  <si>
    <t>PREGO DE AÇO POLIDO COM CABEÇA 12X12</t>
  </si>
  <si>
    <t>1.4</t>
  </si>
  <si>
    <t>1.3</t>
  </si>
  <si>
    <t>ED-50155</t>
  </si>
  <si>
    <t>SETOP</t>
  </si>
  <si>
    <t>LOCAÇÃO DE BANHEIRO QUÍMICO, DIMENSÃO (110X120X230)CM, LINHA PADRÃO, CONTENDO UMA (1) PIA/HIGIENIZADOT DE MÃOS, INCLUSIVE MANUTENÇÃO E MOBILIZAÇÃO/DESMOBILIZAÇÃO</t>
  </si>
  <si>
    <t>mês</t>
  </si>
  <si>
    <t>conj</t>
  </si>
  <si>
    <t>PMI-088</t>
  </si>
  <si>
    <t>LOCAÇÃO DE PONTO PARA REFERÊNCIA TOPOGRÁFICA (MÉDIA DE 50 PONTOS)</t>
  </si>
  <si>
    <t>AUXILIAR DE TOPÓGRAFO COM ENCARGOS COMPLEMENTARES</t>
  </si>
  <si>
    <t>SINP</t>
  </si>
  <si>
    <t>TOPOGRAFIA - ALUGUEL ESTAÇÃO TOTAL E2 PRECISÃO ANGULAR 5"</t>
  </si>
  <si>
    <t>AÇO CA-50, 6,3MM, VERGALHÃO</t>
  </si>
  <si>
    <t>TOPÓGRAFO COM ENCARGOS COMPLEMENTARES</t>
  </si>
  <si>
    <t>LUMINÁRIA REFLETOR LED PARA ILUMINAÇÃO PÚBLICA, 50W - FORNECIMENTO E INSTALAÇÃO</t>
  </si>
  <si>
    <t>AUXILIAR DE ELETRICISTA COM ENCARGOS COMPLEMENTARES</t>
  </si>
  <si>
    <t>ELETRICISTA COM ENCARGOS COMPLEMENTARES</t>
  </si>
  <si>
    <t>FITA ISOLANTE ADESIVA ANTICHAMA, USO ATE 750V, EM ROLO DE 19MM X 5M</t>
  </si>
  <si>
    <t>LUMINÁRIA DECORATIVA/ PÚBLICA TIPO PÉTALA PARA LÂMPADA LED DE 50W, BIVOLT</t>
  </si>
  <si>
    <t>PMI-093</t>
  </si>
  <si>
    <t>LUMINÁRIA REFLETOR LED PARA ILUMINAÇÃO PÚBLICA, 50 W - FORNECIMENTO E INSTALAÇÃO</t>
  </si>
  <si>
    <t>* PREENCHER OS CAMPOS EM AMARELO
* PRESERVAR AS FÓRMULAS DE ARREDONDAMENTO</t>
  </si>
  <si>
    <t>* AS CÉLULAS DO CRONOGRAMA FÍSICO FINANCEIRO SE PREENCHERÃO DE FORMA AUTOMÁTICA, POIS ESTÁ VINCULADO COM A PLANILHA ORÇAMENTÁRIA</t>
  </si>
  <si>
    <t>Quant. Coefic.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</si>
</sst>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&quot;R$&quot;\ #,##0.00"/>
    <numFmt numFmtId="165" formatCode="0.000"/>
    <numFmt numFmtId="166" formatCode="0.0000"/>
  </numFmts>
  <fonts count="15" x14ac:knownFonts="1">
    <font>
      <sz val="11"/>
      <name val="Arial"/>
      <family val="1"/>
    </font>
    <font>
      <sz val="11"/>
      <name val="Arial"/>
      <family val="1"/>
    </font>
    <font>
      <b/>
      <sz val="1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b/>
      <sz val="14"/>
      <name val="Century Gothic"/>
      <family val="2"/>
    </font>
    <font>
      <sz val="12"/>
      <name val="Century Gothic"/>
      <family val="2"/>
    </font>
    <font>
      <b/>
      <sz val="10.5"/>
      <name val="Century Gothic"/>
      <family val="2"/>
    </font>
    <font>
      <b/>
      <sz val="13"/>
      <name val="Century Gothic"/>
      <family val="2"/>
    </font>
    <font>
      <b/>
      <sz val="11"/>
      <color rgb="FFFF0000"/>
      <name val="Century Gothic"/>
      <family val="2"/>
    </font>
    <font>
      <b/>
      <sz val="12"/>
      <color rgb="FFFF0000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9" tint="0.39997558519241921"/>
        <bgColor rgb="FFD8ECF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D8ECF6"/>
      </patternFill>
    </fill>
    <fill>
      <patternFill patternType="solid">
        <fgColor theme="2" tint="-9.9978637043366805E-2"/>
        <bgColor rgb="FFD8ECF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3B87A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499984740745262"/>
      </right>
      <top style="medium">
        <color theme="1" tint="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34998626667073579"/>
      </right>
      <top style="medium">
        <color theme="1" tint="0.34998626667073579"/>
      </top>
      <bottom style="thin">
        <color theme="1" tint="0.499984740745262"/>
      </bottom>
      <diagonal/>
    </border>
    <border>
      <left style="medium">
        <color theme="1" tint="0.34998626667073579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34998626667073579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34998626667073579"/>
      </left>
      <right style="thin">
        <color theme="1" tint="0.499984740745262"/>
      </right>
      <top style="thin">
        <color theme="1" tint="0.499984740745262"/>
      </top>
      <bottom style="medium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34998626667073579"/>
      </bottom>
      <diagonal/>
    </border>
    <border>
      <left style="thin">
        <color theme="1" tint="0.499984740745262"/>
      </left>
      <right style="medium">
        <color theme="1" tint="0.34998626667073579"/>
      </right>
      <top style="thin">
        <color theme="1" tint="0.499984740745262"/>
      </top>
      <bottom style="medium">
        <color theme="1" tint="0.34998626667073579"/>
      </bottom>
      <diagonal/>
    </border>
    <border>
      <left/>
      <right/>
      <top style="medium">
        <color indexed="64"/>
      </top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medium">
        <color indexed="64"/>
      </left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Fo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2" fillId="2" borderId="0" xfId="0" applyFont="1" applyFill="1" applyAlignment="1">
      <alignment horizontal="left" vertical="top" wrapText="1"/>
    </xf>
    <xf numFmtId="0" fontId="0" fillId="0" borderId="0" xfId="0" applyFont="1" applyFill="1"/>
    <xf numFmtId="0" fontId="7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wrapText="1"/>
    </xf>
    <xf numFmtId="10" fontId="4" fillId="7" borderId="3" xfId="2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2" fontId="7" fillId="8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0" fontId="2" fillId="10" borderId="3" xfId="2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0" fontId="2" fillId="11" borderId="3" xfId="2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164" fontId="4" fillId="7" borderId="6" xfId="0" applyNumberFormat="1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left" vertical="center" wrapText="1"/>
    </xf>
    <xf numFmtId="164" fontId="2" fillId="10" borderId="6" xfId="0" applyNumberFormat="1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left" vertical="center" wrapText="1"/>
    </xf>
    <xf numFmtId="164" fontId="2" fillId="11" borderId="6" xfId="0" applyNumberFormat="1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2" fontId="7" fillId="8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7" fillId="8" borderId="8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0" fontId="4" fillId="7" borderId="8" xfId="2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2" fontId="7" fillId="8" borderId="9" xfId="0" applyNumberFormat="1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right" vertical="center" wrapText="1"/>
    </xf>
    <xf numFmtId="0" fontId="0" fillId="9" borderId="5" xfId="0" applyFont="1" applyFill="1" applyBorder="1" applyAlignment="1"/>
    <xf numFmtId="0" fontId="0" fillId="9" borderId="6" xfId="0" applyFont="1" applyFill="1" applyBorder="1" applyAlignment="1"/>
    <xf numFmtId="0" fontId="2" fillId="10" borderId="6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164" fontId="2" fillId="10" borderId="5" xfId="0" applyNumberFormat="1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164" fontId="2" fillId="11" borderId="5" xfId="0" applyNumberFormat="1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164" fontId="2" fillId="10" borderId="11" xfId="0" applyNumberFormat="1" applyFont="1" applyFill="1" applyBorder="1" applyAlignment="1">
      <alignment horizontal="center" vertical="center" wrapText="1"/>
    </xf>
    <xf numFmtId="164" fontId="2" fillId="10" borderId="12" xfId="0" applyNumberFormat="1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left" vertical="center" wrapText="1"/>
    </xf>
    <xf numFmtId="164" fontId="4" fillId="7" borderId="15" xfId="0" applyNumberFormat="1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0" fontId="0" fillId="9" borderId="11" xfId="0" applyFont="1" applyFill="1" applyBorder="1" applyAlignment="1"/>
    <xf numFmtId="0" fontId="0" fillId="9" borderId="10" xfId="0" applyFont="1" applyFill="1" applyBorder="1" applyAlignment="1"/>
    <xf numFmtId="0" fontId="2" fillId="10" borderId="13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164" fontId="2" fillId="10" borderId="14" xfId="0" applyNumberFormat="1" applyFont="1" applyFill="1" applyBorder="1" applyAlignment="1">
      <alignment horizontal="center" vertical="center" wrapText="1"/>
    </xf>
    <xf numFmtId="164" fontId="2" fillId="10" borderId="15" xfId="0" applyNumberFormat="1" applyFont="1" applyFill="1" applyBorder="1" applyAlignment="1">
      <alignment horizontal="center" vertical="center" wrapText="1"/>
    </xf>
    <xf numFmtId="164" fontId="4" fillId="7" borderId="5" xfId="0" applyNumberFormat="1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left" vertical="center" wrapText="1"/>
    </xf>
    <xf numFmtId="0" fontId="4" fillId="7" borderId="12" xfId="0" applyFont="1" applyFill="1" applyBorder="1" applyAlignment="1">
      <alignment horizontal="left" vertical="center" wrapText="1"/>
    </xf>
    <xf numFmtId="0" fontId="2" fillId="11" borderId="13" xfId="0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12" borderId="22" xfId="0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0" fontId="4" fillId="3" borderId="23" xfId="2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10" fontId="7" fillId="0" borderId="23" xfId="2" applyNumberFormat="1" applyFont="1" applyBorder="1" applyAlignment="1">
      <alignment horizontal="center" vertical="center"/>
    </xf>
    <xf numFmtId="9" fontId="7" fillId="0" borderId="22" xfId="2" applyNumberFormat="1" applyFont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horizontal="center" vertical="center"/>
    </xf>
    <xf numFmtId="9" fontId="7" fillId="0" borderId="22" xfId="2" applyNumberFormat="1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164" fontId="4" fillId="13" borderId="2" xfId="0" applyNumberFormat="1" applyFont="1" applyFill="1" applyBorder="1" applyAlignment="1">
      <alignment horizontal="center" vertical="center"/>
    </xf>
    <xf numFmtId="10" fontId="4" fillId="13" borderId="23" xfId="2" applyNumberFormat="1" applyFont="1" applyFill="1" applyBorder="1" applyAlignment="1">
      <alignment horizontal="center" vertical="center"/>
    </xf>
    <xf numFmtId="10" fontId="4" fillId="14" borderId="22" xfId="2" applyNumberFormat="1" applyFont="1" applyFill="1" applyBorder="1" applyAlignment="1">
      <alignment horizontal="center" vertical="center"/>
    </xf>
    <xf numFmtId="164" fontId="4" fillId="14" borderId="23" xfId="0" applyNumberFormat="1" applyFont="1" applyFill="1" applyBorder="1" applyAlignment="1">
      <alignment horizontal="center" vertical="center"/>
    </xf>
    <xf numFmtId="10" fontId="4" fillId="15" borderId="26" xfId="2" applyNumberFormat="1" applyFont="1" applyFill="1" applyBorder="1" applyAlignment="1">
      <alignment horizontal="center" vertical="center"/>
    </xf>
    <xf numFmtId="164" fontId="4" fillId="15" borderId="28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5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6" fontId="6" fillId="0" borderId="2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left" vertical="center" wrapText="1"/>
    </xf>
    <xf numFmtId="166" fontId="6" fillId="0" borderId="30" xfId="0" applyNumberFormat="1" applyFont="1" applyFill="1" applyBorder="1" applyAlignment="1">
      <alignment horizontal="center" vertical="center" wrapText="1"/>
    </xf>
    <xf numFmtId="164" fontId="6" fillId="0" borderId="30" xfId="0" applyNumberFormat="1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center" vertical="center" wrapText="1"/>
    </xf>
    <xf numFmtId="164" fontId="11" fillId="10" borderId="2" xfId="0" applyNumberFormat="1" applyFont="1" applyFill="1" applyBorder="1" applyAlignment="1">
      <alignment horizontal="center" vertical="center" wrapText="1"/>
    </xf>
    <xf numFmtId="0" fontId="0" fillId="9" borderId="12" xfId="0" applyFont="1" applyFill="1" applyBorder="1" applyAlignment="1"/>
    <xf numFmtId="0" fontId="0" fillId="17" borderId="0" xfId="0" applyFont="1" applyFill="1"/>
    <xf numFmtId="10" fontId="4" fillId="5" borderId="0" xfId="2" applyNumberFormat="1" applyFont="1" applyFill="1" applyBorder="1" applyAlignment="1">
      <alignment horizontal="right" vertical="center" wrapText="1"/>
    </xf>
    <xf numFmtId="10" fontId="6" fillId="0" borderId="3" xfId="0" applyNumberFormat="1" applyFont="1" applyFill="1" applyBorder="1" applyAlignment="1">
      <alignment horizontal="center" vertical="center" wrapText="1"/>
    </xf>
    <xf numFmtId="10" fontId="6" fillId="0" borderId="7" xfId="0" applyNumberFormat="1" applyFont="1" applyFill="1" applyBorder="1" applyAlignment="1">
      <alignment horizontal="center" vertical="center" wrapText="1"/>
    </xf>
    <xf numFmtId="10" fontId="11" fillId="10" borderId="2" xfId="0" applyNumberFormat="1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10" fontId="6" fillId="0" borderId="30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164" fontId="2" fillId="11" borderId="14" xfId="0" applyNumberFormat="1" applyFont="1" applyFill="1" applyBorder="1" applyAlignment="1">
      <alignment horizontal="center" vertical="center" wrapText="1"/>
    </xf>
    <xf numFmtId="0" fontId="2" fillId="11" borderId="14" xfId="0" applyFont="1" applyFill="1" applyBorder="1" applyAlignment="1">
      <alignment horizontal="center" vertical="center" wrapText="1"/>
    </xf>
    <xf numFmtId="164" fontId="2" fillId="11" borderId="15" xfId="0" applyNumberFormat="1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0" fontId="4" fillId="18" borderId="31" xfId="0" applyFont="1" applyFill="1" applyBorder="1" applyAlignment="1">
      <alignment horizontal="right" vertical="center" wrapText="1"/>
    </xf>
    <xf numFmtId="0" fontId="4" fillId="18" borderId="32" xfId="0" applyFont="1" applyFill="1" applyBorder="1" applyAlignment="1">
      <alignment horizontal="right" vertical="center" wrapText="1"/>
    </xf>
    <xf numFmtId="164" fontId="4" fillId="18" borderId="32" xfId="1" applyNumberFormat="1" applyFont="1" applyFill="1" applyBorder="1" applyAlignment="1">
      <alignment horizontal="center" vertical="center" wrapText="1"/>
    </xf>
    <xf numFmtId="164" fontId="4" fillId="18" borderId="33" xfId="1" applyNumberFormat="1" applyFont="1" applyFill="1" applyBorder="1" applyAlignment="1">
      <alignment horizontal="center" vertical="center" wrapText="1"/>
    </xf>
    <xf numFmtId="0" fontId="4" fillId="18" borderId="34" xfId="0" applyFont="1" applyFill="1" applyBorder="1" applyAlignment="1">
      <alignment horizontal="right" vertical="center" wrapText="1"/>
    </xf>
    <xf numFmtId="0" fontId="4" fillId="18" borderId="3" xfId="0" applyFont="1" applyFill="1" applyBorder="1" applyAlignment="1">
      <alignment horizontal="right" vertical="center" wrapText="1"/>
    </xf>
    <xf numFmtId="164" fontId="4" fillId="18" borderId="3" xfId="1" applyNumberFormat="1" applyFont="1" applyFill="1" applyBorder="1" applyAlignment="1">
      <alignment horizontal="center" vertical="center" wrapText="1"/>
    </xf>
    <xf numFmtId="164" fontId="4" fillId="18" borderId="35" xfId="1" applyNumberFormat="1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right" vertical="center" wrapText="1"/>
    </xf>
    <xf numFmtId="0" fontId="8" fillId="3" borderId="37" xfId="0" applyFont="1" applyFill="1" applyBorder="1" applyAlignment="1">
      <alignment horizontal="right" vertical="center" wrapText="1"/>
    </xf>
    <xf numFmtId="164" fontId="12" fillId="3" borderId="37" xfId="1" applyNumberFormat="1" applyFont="1" applyFill="1" applyBorder="1" applyAlignment="1">
      <alignment horizontal="center" vertical="center" wrapText="1"/>
    </xf>
    <xf numFmtId="164" fontId="12" fillId="3" borderId="38" xfId="1" applyNumberFormat="1" applyFont="1" applyFill="1" applyBorder="1" applyAlignment="1">
      <alignment horizontal="center" vertical="center" wrapText="1"/>
    </xf>
    <xf numFmtId="0" fontId="5" fillId="12" borderId="19" xfId="0" applyFont="1" applyFill="1" applyBorder="1" applyAlignment="1">
      <alignment horizontal="center" vertical="center"/>
    </xf>
    <xf numFmtId="0" fontId="5" fillId="12" borderId="21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2" fillId="16" borderId="17" xfId="0" applyFont="1" applyFill="1" applyBorder="1" applyAlignment="1">
      <alignment horizontal="center" vertical="center" wrapText="1"/>
    </xf>
    <xf numFmtId="0" fontId="2" fillId="16" borderId="18" xfId="0" applyFont="1" applyFill="1" applyBorder="1" applyAlignment="1">
      <alignment horizontal="center" vertical="center" wrapText="1"/>
    </xf>
    <xf numFmtId="0" fontId="5" fillId="12" borderId="19" xfId="0" applyFont="1" applyFill="1" applyBorder="1" applyAlignment="1" applyProtection="1">
      <alignment horizontal="center" vertical="center"/>
      <protection locked="0"/>
    </xf>
    <xf numFmtId="0" fontId="5" fillId="12" borderId="22" xfId="0" applyFont="1" applyFill="1" applyBorder="1" applyAlignment="1" applyProtection="1">
      <alignment horizontal="center" vertical="center"/>
      <protection locked="0"/>
    </xf>
    <xf numFmtId="0" fontId="5" fillId="12" borderId="20" xfId="0" applyFont="1" applyFill="1" applyBorder="1" applyAlignment="1" applyProtection="1">
      <alignment horizontal="center" vertical="center"/>
      <protection locked="0"/>
    </xf>
    <xf numFmtId="0" fontId="5" fillId="12" borderId="2" xfId="0" applyFont="1" applyFill="1" applyBorder="1" applyAlignment="1" applyProtection="1">
      <alignment horizontal="center" vertical="center"/>
      <protection locked="0"/>
    </xf>
    <xf numFmtId="0" fontId="5" fillId="12" borderId="20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4" fillId="13" borderId="22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0" fontId="4" fillId="15" borderId="26" xfId="0" applyFont="1" applyFill="1" applyBorder="1" applyAlignment="1">
      <alignment horizontal="center" vertical="center"/>
    </xf>
    <xf numFmtId="0" fontId="4" fillId="15" borderId="27" xfId="0" applyFont="1" applyFill="1" applyBorder="1" applyAlignment="1">
      <alignment horizontal="center" vertical="center"/>
    </xf>
    <xf numFmtId="0" fontId="3" fillId="15" borderId="27" xfId="0" applyFont="1" applyFill="1" applyBorder="1" applyAlignment="1">
      <alignment horizontal="center" vertical="center"/>
    </xf>
    <xf numFmtId="0" fontId="3" fillId="15" borderId="28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164" fontId="6" fillId="19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164" fontId="6" fillId="19" borderId="8" xfId="0" applyNumberFormat="1" applyFont="1" applyFill="1" applyBorder="1" applyAlignment="1">
      <alignment horizontal="center" vertical="center" wrapText="1"/>
    </xf>
    <xf numFmtId="164" fontId="6" fillId="19" borderId="3" xfId="0" applyNumberFormat="1" applyFont="1" applyFill="1" applyBorder="1" applyAlignment="1">
      <alignment horizontal="center" vertical="center" wrapText="1"/>
    </xf>
    <xf numFmtId="164" fontId="6" fillId="19" borderId="7" xfId="0" applyNumberFormat="1" applyFont="1" applyFill="1" applyBorder="1" applyAlignment="1">
      <alignment horizontal="center" vertical="center" wrapText="1"/>
    </xf>
    <xf numFmtId="164" fontId="6" fillId="19" borderId="9" xfId="0" applyNumberFormat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5"/>
  <sheetViews>
    <sheetView tabSelected="1" showWhiteSpace="0" view="pageBreakPreview" zoomScaleNormal="100" zoomScaleSheetLayoutView="100" workbookViewId="0">
      <selection activeCell="O8" sqref="O8"/>
    </sheetView>
  </sheetViews>
  <sheetFormatPr defaultRowHeight="13.5" x14ac:dyDescent="0.2"/>
  <cols>
    <col min="1" max="3" width="9.625" style="3" customWidth="1"/>
    <col min="4" max="4" width="60" style="3" bestFit="1" customWidth="1"/>
    <col min="5" max="5" width="8.625" style="3" customWidth="1"/>
    <col min="6" max="6" width="9.625" style="3" customWidth="1"/>
    <col min="7" max="9" width="12.625" style="3" customWidth="1"/>
    <col min="10" max="10" width="9.625" style="3" customWidth="1"/>
    <col min="11" max="11" width="13" style="3" bestFit="1" customWidth="1"/>
    <col min="12" max="16384" width="9" style="3"/>
  </cols>
  <sheetData>
    <row r="1" spans="1:14" s="4" customFormat="1" ht="99" customHeight="1" x14ac:dyDescent="0.2">
      <c r="A1" s="181" t="s">
        <v>606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4" s="4" customFormat="1" ht="15" x14ac:dyDescent="0.25">
      <c r="A2" s="3"/>
      <c r="B2" s="3"/>
      <c r="C2" s="3"/>
      <c r="D2" s="1"/>
      <c r="E2" s="3"/>
      <c r="F2" s="3"/>
      <c r="G2" s="3"/>
      <c r="H2" s="3"/>
      <c r="I2" s="3"/>
      <c r="J2" s="3"/>
    </row>
    <row r="3" spans="1:14" s="4" customFormat="1" ht="20.25" customHeight="1" x14ac:dyDescent="0.2">
      <c r="A3" s="5" t="s">
        <v>160</v>
      </c>
      <c r="B3" s="6"/>
      <c r="C3" s="6"/>
      <c r="D3" s="7"/>
      <c r="E3" s="7"/>
      <c r="F3" s="7"/>
      <c r="G3" s="8"/>
      <c r="H3" s="7"/>
      <c r="I3" s="7"/>
      <c r="J3" s="7"/>
    </row>
    <row r="4" spans="1:14" s="4" customFormat="1" ht="33.75" customHeight="1" x14ac:dyDescent="0.2">
      <c r="A4" s="141" t="s">
        <v>161</v>
      </c>
      <c r="B4" s="141"/>
      <c r="C4" s="141"/>
      <c r="D4" s="141"/>
      <c r="E4" s="141"/>
      <c r="F4" s="141"/>
      <c r="G4" s="141"/>
      <c r="H4" s="141"/>
      <c r="I4" s="141"/>
      <c r="J4" s="141"/>
    </row>
    <row r="5" spans="1:14" s="4" customFormat="1" ht="15.75" thickBot="1" x14ac:dyDescent="0.3">
      <c r="A5" s="9"/>
      <c r="B5" s="9"/>
      <c r="C5" s="9"/>
      <c r="D5" s="9"/>
      <c r="E5" s="9"/>
      <c r="F5" s="9"/>
      <c r="G5" s="9"/>
      <c r="H5" s="9"/>
      <c r="I5" s="9"/>
      <c r="J5" s="10"/>
    </row>
    <row r="6" spans="1:14" s="4" customFormat="1" ht="41.25" customHeight="1" x14ac:dyDescent="0.2">
      <c r="A6" s="142" t="s">
        <v>162</v>
      </c>
      <c r="B6" s="142"/>
      <c r="C6" s="142"/>
      <c r="D6" s="142"/>
      <c r="E6" s="142"/>
      <c r="F6" s="142"/>
      <c r="G6" s="143" t="s">
        <v>0</v>
      </c>
      <c r="H6" s="143"/>
      <c r="I6" s="144">
        <f>I9 + I15 + I57 + I208 + I215</f>
        <v>0</v>
      </c>
      <c r="J6" s="144"/>
    </row>
    <row r="7" spans="1:14" s="4" customFormat="1" ht="21.75" customHeight="1" x14ac:dyDescent="0.2">
      <c r="A7" s="11"/>
      <c r="B7" s="11"/>
      <c r="C7" s="11"/>
      <c r="D7" s="11"/>
      <c r="E7" s="11"/>
      <c r="F7" s="11"/>
      <c r="G7" s="140" t="s">
        <v>1</v>
      </c>
      <c r="H7" s="140"/>
      <c r="I7" s="127">
        <v>0.23</v>
      </c>
      <c r="J7" s="126"/>
    </row>
    <row r="8" spans="1:14" s="4" customFormat="1" ht="28.5" x14ac:dyDescent="0.2">
      <c r="A8" s="45" t="s">
        <v>2</v>
      </c>
      <c r="B8" s="45" t="s">
        <v>3</v>
      </c>
      <c r="C8" s="45" t="s">
        <v>4</v>
      </c>
      <c r="D8" s="23" t="s">
        <v>5</v>
      </c>
      <c r="E8" s="45" t="s">
        <v>485</v>
      </c>
      <c r="F8" s="45" t="s">
        <v>6</v>
      </c>
      <c r="G8" s="45" t="s">
        <v>7</v>
      </c>
      <c r="H8" s="45" t="s">
        <v>8</v>
      </c>
      <c r="I8" s="22" t="s">
        <v>9</v>
      </c>
      <c r="J8" s="22" t="s">
        <v>10</v>
      </c>
    </row>
    <row r="9" spans="1:14" s="4" customFormat="1" ht="14.25" x14ac:dyDescent="0.2">
      <c r="A9" s="34" t="s">
        <v>163</v>
      </c>
      <c r="B9" s="38" t="s">
        <v>11</v>
      </c>
      <c r="C9" s="58"/>
      <c r="D9" s="38" t="s">
        <v>12</v>
      </c>
      <c r="E9" s="34"/>
      <c r="F9" s="59"/>
      <c r="G9" s="60" t="s">
        <v>13</v>
      </c>
      <c r="H9" s="39"/>
      <c r="I9" s="39">
        <f>SUM(I10:I13)</f>
        <v>0</v>
      </c>
      <c r="J9" s="24" t="e">
        <f>SUM(J10:J13)</f>
        <v>#DIV/0!</v>
      </c>
      <c r="L9" s="12"/>
      <c r="M9" s="12"/>
      <c r="N9" s="12"/>
    </row>
    <row r="10" spans="1:14" s="13" customFormat="1" ht="26.1" customHeight="1" x14ac:dyDescent="0.2">
      <c r="A10" s="51" t="s">
        <v>164</v>
      </c>
      <c r="B10" s="51" t="s">
        <v>165</v>
      </c>
      <c r="C10" s="51" t="s">
        <v>166</v>
      </c>
      <c r="D10" s="26" t="s">
        <v>167</v>
      </c>
      <c r="E10" s="51" t="s">
        <v>168</v>
      </c>
      <c r="F10" s="52">
        <v>6</v>
      </c>
      <c r="G10" s="183"/>
      <c r="H10" s="53">
        <f>ROUND((G10*(1+$I$7)),2)</f>
        <v>0</v>
      </c>
      <c r="I10" s="28">
        <f>ROUND((F10*H10),2)</f>
        <v>0</v>
      </c>
      <c r="J10" s="128" t="e">
        <f>I10/$I$6</f>
        <v>#DIV/0!</v>
      </c>
    </row>
    <row r="11" spans="1:14" s="13" customFormat="1" ht="26.1" customHeight="1" x14ac:dyDescent="0.2">
      <c r="A11" s="25" t="s">
        <v>169</v>
      </c>
      <c r="B11" s="25" t="s">
        <v>170</v>
      </c>
      <c r="C11" s="25" t="s">
        <v>14</v>
      </c>
      <c r="D11" s="26" t="s">
        <v>15</v>
      </c>
      <c r="E11" s="25" t="s">
        <v>168</v>
      </c>
      <c r="F11" s="27">
        <v>7.5</v>
      </c>
      <c r="G11" s="184"/>
      <c r="H11" s="53">
        <f>ROUND((G11*(1+$I$7)),2)</f>
        <v>0</v>
      </c>
      <c r="I11" s="28">
        <f>ROUND((F11*H11),2)</f>
        <v>0</v>
      </c>
      <c r="J11" s="128" t="e">
        <f>I11/$I$6</f>
        <v>#DIV/0!</v>
      </c>
    </row>
    <row r="12" spans="1:14" s="13" customFormat="1" ht="40.5" x14ac:dyDescent="0.2">
      <c r="A12" s="25" t="s">
        <v>586</v>
      </c>
      <c r="B12" s="25" t="s">
        <v>587</v>
      </c>
      <c r="C12" s="25" t="s">
        <v>588</v>
      </c>
      <c r="D12" s="26" t="s">
        <v>589</v>
      </c>
      <c r="E12" s="25" t="s">
        <v>590</v>
      </c>
      <c r="F12" s="27">
        <v>12</v>
      </c>
      <c r="G12" s="184"/>
      <c r="H12" s="53">
        <f>ROUND((G12*(1+$I$7)),2)</f>
        <v>0</v>
      </c>
      <c r="I12" s="28">
        <f>ROUND((F12*H12),2)</f>
        <v>0</v>
      </c>
      <c r="J12" s="128" t="e">
        <f>I12/$I$6</f>
        <v>#DIV/0!</v>
      </c>
    </row>
    <row r="13" spans="1:14" s="13" customFormat="1" ht="65.099999999999994" customHeight="1" x14ac:dyDescent="0.2">
      <c r="A13" s="46" t="s">
        <v>585</v>
      </c>
      <c r="B13" s="46" t="s">
        <v>16</v>
      </c>
      <c r="C13" s="46" t="s">
        <v>14</v>
      </c>
      <c r="D13" s="47" t="s">
        <v>17</v>
      </c>
      <c r="E13" s="46" t="s">
        <v>168</v>
      </c>
      <c r="F13" s="48">
        <v>812</v>
      </c>
      <c r="G13" s="185"/>
      <c r="H13" s="53">
        <f>ROUND((G13*(1+$I$7)),2)</f>
        <v>0</v>
      </c>
      <c r="I13" s="28">
        <f>ROUND((F13*H13),2)</f>
        <v>0</v>
      </c>
      <c r="J13" s="129" t="e">
        <f>I13/$I$6</f>
        <v>#DIV/0!</v>
      </c>
    </row>
    <row r="14" spans="1:14" s="4" customFormat="1" ht="14.25" x14ac:dyDescent="0.2">
      <c r="A14" s="76"/>
      <c r="B14" s="75"/>
      <c r="C14" s="75"/>
      <c r="D14" s="61"/>
      <c r="E14" s="75"/>
      <c r="F14" s="75"/>
      <c r="G14" s="75"/>
      <c r="H14" s="75"/>
      <c r="I14" s="61"/>
      <c r="J14" s="62"/>
    </row>
    <row r="15" spans="1:14" s="4" customFormat="1" ht="14.25" x14ac:dyDescent="0.2">
      <c r="A15" s="34" t="s">
        <v>171</v>
      </c>
      <c r="B15" s="38" t="s">
        <v>11</v>
      </c>
      <c r="C15" s="58"/>
      <c r="D15" s="72" t="s">
        <v>18</v>
      </c>
      <c r="E15" s="34"/>
      <c r="F15" s="59"/>
      <c r="G15" s="60" t="s">
        <v>13</v>
      </c>
      <c r="H15" s="39"/>
      <c r="I15" s="73">
        <f>SUM(I16+I22+I24+I28+I33+I37)</f>
        <v>0</v>
      </c>
      <c r="J15" s="54" t="e">
        <f>SUM(J16+J22+J24+J28+J33+J37)</f>
        <v>#DIV/0!</v>
      </c>
    </row>
    <row r="16" spans="1:14" s="4" customFormat="1" ht="14.25" x14ac:dyDescent="0.2">
      <c r="A16" s="77" t="s">
        <v>172</v>
      </c>
      <c r="B16" s="79" t="s">
        <v>11</v>
      </c>
      <c r="C16" s="78"/>
      <c r="D16" s="40" t="s">
        <v>19</v>
      </c>
      <c r="E16" s="77"/>
      <c r="F16" s="79"/>
      <c r="G16" s="80"/>
      <c r="H16" s="81"/>
      <c r="I16" s="41">
        <f>SUM(I17:I21)</f>
        <v>0</v>
      </c>
      <c r="J16" s="31" t="e">
        <f>SUM(J17:J21)</f>
        <v>#DIV/0!</v>
      </c>
    </row>
    <row r="17" spans="1:10" ht="26.1" customHeight="1" x14ac:dyDescent="0.2">
      <c r="A17" s="51" t="s">
        <v>173</v>
      </c>
      <c r="B17" s="51" t="s">
        <v>174</v>
      </c>
      <c r="C17" s="51" t="s">
        <v>166</v>
      </c>
      <c r="D17" s="26" t="s">
        <v>20</v>
      </c>
      <c r="E17" s="51" t="s">
        <v>21</v>
      </c>
      <c r="F17" s="52">
        <v>24</v>
      </c>
      <c r="G17" s="183"/>
      <c r="H17" s="53">
        <f>ROUND((G17*(1+$I$7)),2)</f>
        <v>0</v>
      </c>
      <c r="I17" s="28">
        <f>ROUND((F17*H17),2)</f>
        <v>0</v>
      </c>
      <c r="J17" s="128" t="e">
        <f>I17/$I$6</f>
        <v>#DIV/0!</v>
      </c>
    </row>
    <row r="18" spans="1:10" ht="26.1" customHeight="1" x14ac:dyDescent="0.2">
      <c r="A18" s="25" t="s">
        <v>175</v>
      </c>
      <c r="B18" s="25" t="s">
        <v>176</v>
      </c>
      <c r="C18" s="25" t="s">
        <v>166</v>
      </c>
      <c r="D18" s="26" t="s">
        <v>22</v>
      </c>
      <c r="E18" s="25" t="s">
        <v>168</v>
      </c>
      <c r="F18" s="27">
        <v>46.5</v>
      </c>
      <c r="G18" s="184"/>
      <c r="H18" s="53">
        <f>ROUND((G18*(1+$I$7)),2)</f>
        <v>0</v>
      </c>
      <c r="I18" s="28">
        <f>ROUND((F18*H18),2)</f>
        <v>0</v>
      </c>
      <c r="J18" s="128" t="e">
        <f>I18/$I$6</f>
        <v>#DIV/0!</v>
      </c>
    </row>
    <row r="19" spans="1:10" ht="26.1" customHeight="1" x14ac:dyDescent="0.2">
      <c r="A19" s="25" t="s">
        <v>177</v>
      </c>
      <c r="B19" s="25" t="s">
        <v>178</v>
      </c>
      <c r="C19" s="25" t="s">
        <v>166</v>
      </c>
      <c r="D19" s="26" t="s">
        <v>23</v>
      </c>
      <c r="E19" s="25" t="s">
        <v>21</v>
      </c>
      <c r="F19" s="27">
        <v>18</v>
      </c>
      <c r="G19" s="184"/>
      <c r="H19" s="53">
        <f>ROUND((G19*(1+$I$7)),2)</f>
        <v>0</v>
      </c>
      <c r="I19" s="28">
        <f>ROUND((F19*H19),2)</f>
        <v>0</v>
      </c>
      <c r="J19" s="128" t="e">
        <f>I19/$I$6</f>
        <v>#DIV/0!</v>
      </c>
    </row>
    <row r="20" spans="1:10" ht="51.95" customHeight="1" x14ac:dyDescent="0.2">
      <c r="A20" s="25" t="s">
        <v>179</v>
      </c>
      <c r="B20" s="25">
        <v>100983</v>
      </c>
      <c r="C20" s="25" t="s">
        <v>24</v>
      </c>
      <c r="D20" s="26" t="s">
        <v>25</v>
      </c>
      <c r="E20" s="25" t="s">
        <v>180</v>
      </c>
      <c r="F20" s="27">
        <v>3.7</v>
      </c>
      <c r="G20" s="184"/>
      <c r="H20" s="53">
        <f>ROUND((G20*(1+$I$7)),2)</f>
        <v>0</v>
      </c>
      <c r="I20" s="28">
        <f>ROUND((F20*H20),2)</f>
        <v>0</v>
      </c>
      <c r="J20" s="128" t="e">
        <f>I20/$I$6</f>
        <v>#DIV/0!</v>
      </c>
    </row>
    <row r="21" spans="1:10" ht="39" customHeight="1" x14ac:dyDescent="0.2">
      <c r="A21" s="49" t="s">
        <v>181</v>
      </c>
      <c r="B21" s="49">
        <v>95875</v>
      </c>
      <c r="C21" s="49" t="s">
        <v>24</v>
      </c>
      <c r="D21" s="26" t="s">
        <v>26</v>
      </c>
      <c r="E21" s="49" t="s">
        <v>182</v>
      </c>
      <c r="F21" s="48">
        <v>12.95</v>
      </c>
      <c r="G21" s="185"/>
      <c r="H21" s="53">
        <f>ROUND((G21*(1+$I$7)),2)</f>
        <v>0</v>
      </c>
      <c r="I21" s="28">
        <f>ROUND((F21*H21),2)</f>
        <v>0</v>
      </c>
      <c r="J21" s="128" t="e">
        <f>I21/$I$6</f>
        <v>#DIV/0!</v>
      </c>
    </row>
    <row r="22" spans="1:10" s="4" customFormat="1" ht="14.25" x14ac:dyDescent="0.2">
      <c r="A22" s="35" t="s">
        <v>183</v>
      </c>
      <c r="B22" s="64" t="s">
        <v>11</v>
      </c>
      <c r="C22" s="63"/>
      <c r="D22" s="40" t="s">
        <v>27</v>
      </c>
      <c r="E22" s="35"/>
      <c r="F22" s="64"/>
      <c r="G22" s="65" t="s">
        <v>13</v>
      </c>
      <c r="H22" s="41"/>
      <c r="I22" s="41">
        <f>SUM(I23)</f>
        <v>0</v>
      </c>
      <c r="J22" s="31" t="e">
        <f>SUM(J23)</f>
        <v>#DIV/0!</v>
      </c>
    </row>
    <row r="23" spans="1:10" ht="24" customHeight="1" x14ac:dyDescent="0.2">
      <c r="A23" s="55" t="s">
        <v>188</v>
      </c>
      <c r="B23" s="55">
        <v>120077</v>
      </c>
      <c r="C23" s="55" t="s">
        <v>28</v>
      </c>
      <c r="D23" s="26" t="s">
        <v>29</v>
      </c>
      <c r="E23" s="55" t="s">
        <v>21</v>
      </c>
      <c r="F23" s="56">
        <v>5</v>
      </c>
      <c r="G23" s="186"/>
      <c r="H23" s="53">
        <f>ROUND((G23*(1+$I$7)),2)</f>
        <v>0</v>
      </c>
      <c r="I23" s="28">
        <f>ROUND((F23*H23),2)</f>
        <v>0</v>
      </c>
      <c r="J23" s="128" t="e">
        <f>I23/$I$6</f>
        <v>#DIV/0!</v>
      </c>
    </row>
    <row r="24" spans="1:10" s="4" customFormat="1" ht="14.25" x14ac:dyDescent="0.2">
      <c r="A24" s="35" t="s">
        <v>184</v>
      </c>
      <c r="B24" s="64" t="s">
        <v>11</v>
      </c>
      <c r="C24" s="63"/>
      <c r="D24" s="40" t="s">
        <v>30</v>
      </c>
      <c r="E24" s="35"/>
      <c r="F24" s="64"/>
      <c r="G24" s="65" t="s">
        <v>13</v>
      </c>
      <c r="H24" s="41"/>
      <c r="I24" s="41">
        <f>SUM(I25:I27)</f>
        <v>0</v>
      </c>
      <c r="J24" s="31" t="e">
        <f>SUM(J25:J27)</f>
        <v>#DIV/0!</v>
      </c>
    </row>
    <row r="25" spans="1:10" ht="39" customHeight="1" x14ac:dyDescent="0.2">
      <c r="A25" s="51" t="s">
        <v>189</v>
      </c>
      <c r="B25" s="51">
        <v>6002048</v>
      </c>
      <c r="C25" s="51" t="s">
        <v>31</v>
      </c>
      <c r="D25" s="26" t="s">
        <v>32</v>
      </c>
      <c r="E25" s="51" t="s">
        <v>168</v>
      </c>
      <c r="F25" s="52">
        <v>46.5</v>
      </c>
      <c r="G25" s="183"/>
      <c r="H25" s="53">
        <f>ROUND((G25*(1+$I$7)),2)</f>
        <v>0</v>
      </c>
      <c r="I25" s="28">
        <f>ROUND((F25*H25),2)</f>
        <v>0</v>
      </c>
      <c r="J25" s="128" t="e">
        <f>I25/$I$6</f>
        <v>#DIV/0!</v>
      </c>
    </row>
    <row r="26" spans="1:10" ht="26.1" customHeight="1" x14ac:dyDescent="0.2">
      <c r="A26" s="25" t="s">
        <v>190</v>
      </c>
      <c r="B26" s="25">
        <v>6002095</v>
      </c>
      <c r="C26" s="25" t="s">
        <v>31</v>
      </c>
      <c r="D26" s="26" t="s">
        <v>33</v>
      </c>
      <c r="E26" s="25" t="s">
        <v>21</v>
      </c>
      <c r="F26" s="27">
        <v>32.799999999999997</v>
      </c>
      <c r="G26" s="184"/>
      <c r="H26" s="53">
        <f>ROUND((G26*(1+$I$7)),2)</f>
        <v>0</v>
      </c>
      <c r="I26" s="28">
        <f>ROUND((F26*H26),2)</f>
        <v>0</v>
      </c>
      <c r="J26" s="128" t="e">
        <f>I26/$I$6</f>
        <v>#DIV/0!</v>
      </c>
    </row>
    <row r="27" spans="1:10" ht="39" customHeight="1" x14ac:dyDescent="0.2">
      <c r="A27" s="49" t="s">
        <v>191</v>
      </c>
      <c r="B27" s="49" t="s">
        <v>192</v>
      </c>
      <c r="C27" s="49" t="s">
        <v>34</v>
      </c>
      <c r="D27" s="26" t="s">
        <v>35</v>
      </c>
      <c r="E27" s="49" t="s">
        <v>37</v>
      </c>
      <c r="F27" s="48">
        <v>8</v>
      </c>
      <c r="G27" s="185"/>
      <c r="H27" s="53">
        <f>ROUND((G27*(1+$I$7)),2)</f>
        <v>0</v>
      </c>
      <c r="I27" s="28">
        <f>ROUND((F27*H27),2)</f>
        <v>0</v>
      </c>
      <c r="J27" s="128" t="e">
        <f>I27/$I$6</f>
        <v>#DIV/0!</v>
      </c>
    </row>
    <row r="28" spans="1:10" s="4" customFormat="1" ht="14.25" x14ac:dyDescent="0.2">
      <c r="A28" s="35" t="s">
        <v>185</v>
      </c>
      <c r="B28" s="64" t="s">
        <v>11</v>
      </c>
      <c r="C28" s="63"/>
      <c r="D28" s="40" t="s">
        <v>36</v>
      </c>
      <c r="E28" s="35"/>
      <c r="F28" s="64"/>
      <c r="G28" s="65" t="s">
        <v>13</v>
      </c>
      <c r="H28" s="41"/>
      <c r="I28" s="41">
        <f>SUM(I29:I32)</f>
        <v>0</v>
      </c>
      <c r="J28" s="31" t="e">
        <f>SUM(J29:J32)</f>
        <v>#DIV/0!</v>
      </c>
    </row>
    <row r="29" spans="1:10" ht="78" customHeight="1" x14ac:dyDescent="0.2">
      <c r="A29" s="51" t="s">
        <v>193</v>
      </c>
      <c r="B29" s="51" t="s">
        <v>194</v>
      </c>
      <c r="C29" s="51" t="s">
        <v>14</v>
      </c>
      <c r="D29" s="32" t="s">
        <v>195</v>
      </c>
      <c r="E29" s="51" t="s">
        <v>37</v>
      </c>
      <c r="F29" s="52">
        <v>1</v>
      </c>
      <c r="G29" s="183"/>
      <c r="H29" s="53">
        <f>ROUND((G29*(1+$I$7)),2)</f>
        <v>0</v>
      </c>
      <c r="I29" s="28">
        <f>ROUND((F29*H29),2)</f>
        <v>0</v>
      </c>
      <c r="J29" s="128" t="e">
        <f>I29/$I$6</f>
        <v>#DIV/0!</v>
      </c>
    </row>
    <row r="30" spans="1:10" ht="51.95" customHeight="1" x14ac:dyDescent="0.2">
      <c r="A30" s="25" t="s">
        <v>196</v>
      </c>
      <c r="B30" s="25" t="s">
        <v>197</v>
      </c>
      <c r="C30" s="25" t="s">
        <v>14</v>
      </c>
      <c r="D30" s="26" t="s">
        <v>38</v>
      </c>
      <c r="E30" s="25" t="s">
        <v>21</v>
      </c>
      <c r="F30" s="27">
        <v>18.399999999999999</v>
      </c>
      <c r="G30" s="184"/>
      <c r="H30" s="53">
        <f>ROUND((G30*(1+$I$7)),2)</f>
        <v>0</v>
      </c>
      <c r="I30" s="28">
        <f>ROUND((F30*H30),2)</f>
        <v>0</v>
      </c>
      <c r="J30" s="128" t="e">
        <f>I30/$I$6</f>
        <v>#DIV/0!</v>
      </c>
    </row>
    <row r="31" spans="1:10" ht="26.1" customHeight="1" x14ac:dyDescent="0.2">
      <c r="A31" s="25" t="s">
        <v>198</v>
      </c>
      <c r="B31" s="25" t="s">
        <v>199</v>
      </c>
      <c r="C31" s="25" t="s">
        <v>14</v>
      </c>
      <c r="D31" s="26" t="s">
        <v>39</v>
      </c>
      <c r="E31" s="25" t="s">
        <v>168</v>
      </c>
      <c r="F31" s="27">
        <v>1.82</v>
      </c>
      <c r="G31" s="184"/>
      <c r="H31" s="53">
        <f>ROUND((G31*(1+$I$7)),2)</f>
        <v>0</v>
      </c>
      <c r="I31" s="28">
        <f>ROUND((F31*H31),2)</f>
        <v>0</v>
      </c>
      <c r="J31" s="128" t="e">
        <f>I31/$I$6</f>
        <v>#DIV/0!</v>
      </c>
    </row>
    <row r="32" spans="1:10" ht="26.1" customHeight="1" x14ac:dyDescent="0.2">
      <c r="A32" s="49" t="s">
        <v>200</v>
      </c>
      <c r="B32" s="49">
        <v>99855</v>
      </c>
      <c r="C32" s="49" t="s">
        <v>24</v>
      </c>
      <c r="D32" s="26" t="s">
        <v>40</v>
      </c>
      <c r="E32" s="49" t="s">
        <v>21</v>
      </c>
      <c r="F32" s="48">
        <v>16.600000000000001</v>
      </c>
      <c r="G32" s="185"/>
      <c r="H32" s="53">
        <f>ROUND((G32*(1+$I$7)),2)</f>
        <v>0</v>
      </c>
      <c r="I32" s="28">
        <f>ROUND((F32*H32),2)</f>
        <v>0</v>
      </c>
      <c r="J32" s="128" t="e">
        <f>I32/$I$6</f>
        <v>#DIV/0!</v>
      </c>
    </row>
    <row r="33" spans="1:10" s="4" customFormat="1" ht="14.25" x14ac:dyDescent="0.2">
      <c r="A33" s="35" t="s">
        <v>186</v>
      </c>
      <c r="B33" s="64" t="s">
        <v>11</v>
      </c>
      <c r="C33" s="63"/>
      <c r="D33" s="40" t="s">
        <v>41</v>
      </c>
      <c r="E33" s="35"/>
      <c r="F33" s="64"/>
      <c r="G33" s="65" t="s">
        <v>13</v>
      </c>
      <c r="H33" s="41"/>
      <c r="I33" s="41">
        <f>SUM(I34:I36)</f>
        <v>0</v>
      </c>
      <c r="J33" s="31" t="e">
        <f>SUM(J34:J36)</f>
        <v>#DIV/0!</v>
      </c>
    </row>
    <row r="34" spans="1:10" ht="51.95" customHeight="1" x14ac:dyDescent="0.2">
      <c r="A34" s="51" t="s">
        <v>201</v>
      </c>
      <c r="B34" s="51">
        <v>94273</v>
      </c>
      <c r="C34" s="51" t="s">
        <v>24</v>
      </c>
      <c r="D34" s="26" t="s">
        <v>42</v>
      </c>
      <c r="E34" s="51" t="s">
        <v>21</v>
      </c>
      <c r="F34" s="52">
        <v>24</v>
      </c>
      <c r="G34" s="183"/>
      <c r="H34" s="53">
        <f>ROUND((G34*(1+$I$7)),2)</f>
        <v>0</v>
      </c>
      <c r="I34" s="28">
        <f>ROUND((F34*H34),2)</f>
        <v>0</v>
      </c>
      <c r="J34" s="128" t="e">
        <f>I34/$I$6</f>
        <v>#DIV/0!</v>
      </c>
    </row>
    <row r="35" spans="1:10" ht="26.1" customHeight="1" x14ac:dyDescent="0.2">
      <c r="A35" s="25" t="s">
        <v>202</v>
      </c>
      <c r="B35" s="25" t="s">
        <v>203</v>
      </c>
      <c r="C35" s="25" t="s">
        <v>166</v>
      </c>
      <c r="D35" s="26" t="s">
        <v>43</v>
      </c>
      <c r="E35" s="25" t="s">
        <v>168</v>
      </c>
      <c r="F35" s="27">
        <v>7</v>
      </c>
      <c r="G35" s="184"/>
      <c r="H35" s="53">
        <f>ROUND((G35*(1+$I$7)),2)</f>
        <v>0</v>
      </c>
      <c r="I35" s="28">
        <f>ROUND((F35*H35),2)</f>
        <v>0</v>
      </c>
      <c r="J35" s="128" t="e">
        <f>I35/$I$6</f>
        <v>#DIV/0!</v>
      </c>
    </row>
    <row r="36" spans="1:10" ht="24" customHeight="1" x14ac:dyDescent="0.2">
      <c r="A36" s="49" t="s">
        <v>204</v>
      </c>
      <c r="B36" s="49" t="s">
        <v>205</v>
      </c>
      <c r="C36" s="49" t="s">
        <v>44</v>
      </c>
      <c r="D36" s="26" t="s">
        <v>45</v>
      </c>
      <c r="E36" s="49" t="s">
        <v>168</v>
      </c>
      <c r="F36" s="48">
        <v>34.200000000000003</v>
      </c>
      <c r="G36" s="185"/>
      <c r="H36" s="53">
        <f>ROUND((G36*(1+$I$7)),2)</f>
        <v>0</v>
      </c>
      <c r="I36" s="28">
        <f>ROUND((F36*H36),2)</f>
        <v>0</v>
      </c>
      <c r="J36" s="128" t="e">
        <f>I36/$I$6</f>
        <v>#DIV/0!</v>
      </c>
    </row>
    <row r="37" spans="1:10" s="4" customFormat="1" ht="14.25" x14ac:dyDescent="0.2">
      <c r="A37" s="35" t="s">
        <v>187</v>
      </c>
      <c r="B37" s="64" t="s">
        <v>11</v>
      </c>
      <c r="C37" s="63"/>
      <c r="D37" s="40" t="s">
        <v>46</v>
      </c>
      <c r="E37" s="68"/>
      <c r="F37" s="69"/>
      <c r="G37" s="70" t="s">
        <v>13</v>
      </c>
      <c r="H37" s="71"/>
      <c r="I37" s="41">
        <f>SUM(I38+I41+I46+I52)</f>
        <v>0</v>
      </c>
      <c r="J37" s="31" t="e">
        <f>SUM(J38+J41+J46+J52)</f>
        <v>#DIV/0!</v>
      </c>
    </row>
    <row r="38" spans="1:10" s="4" customFormat="1" ht="14.25" x14ac:dyDescent="0.2">
      <c r="A38" s="57" t="s">
        <v>11</v>
      </c>
      <c r="B38" s="86" t="s">
        <v>11</v>
      </c>
      <c r="C38" s="74"/>
      <c r="D38" s="42" t="s">
        <v>47</v>
      </c>
      <c r="E38" s="36"/>
      <c r="F38" s="66"/>
      <c r="G38" s="67" t="s">
        <v>13</v>
      </c>
      <c r="H38" s="43"/>
      <c r="I38" s="43">
        <f>SUM(I39:I40)</f>
        <v>0</v>
      </c>
      <c r="J38" s="33" t="e">
        <f>SUM(J39:J40)</f>
        <v>#DIV/0!</v>
      </c>
    </row>
    <row r="39" spans="1:10" ht="26.1" customHeight="1" x14ac:dyDescent="0.2">
      <c r="A39" s="51" t="s">
        <v>206</v>
      </c>
      <c r="B39" s="51">
        <v>102193</v>
      </c>
      <c r="C39" s="51" t="s">
        <v>24</v>
      </c>
      <c r="D39" s="26" t="s">
        <v>48</v>
      </c>
      <c r="E39" s="51" t="s">
        <v>168</v>
      </c>
      <c r="F39" s="52">
        <v>14</v>
      </c>
      <c r="G39" s="183"/>
      <c r="H39" s="53">
        <f>ROUND((G39*(1+$I$7)),2)</f>
        <v>0</v>
      </c>
      <c r="I39" s="28">
        <f>ROUND((F39*H39),2)</f>
        <v>0</v>
      </c>
      <c r="J39" s="128" t="e">
        <f>I39/$I$6</f>
        <v>#DIV/0!</v>
      </c>
    </row>
    <row r="40" spans="1:10" ht="24" customHeight="1" x14ac:dyDescent="0.2">
      <c r="A40" s="49" t="s">
        <v>207</v>
      </c>
      <c r="B40" s="49" t="s">
        <v>208</v>
      </c>
      <c r="C40" s="49" t="s">
        <v>166</v>
      </c>
      <c r="D40" s="26" t="s">
        <v>49</v>
      </c>
      <c r="E40" s="49" t="s">
        <v>168</v>
      </c>
      <c r="F40" s="48">
        <v>14</v>
      </c>
      <c r="G40" s="185"/>
      <c r="H40" s="53">
        <f>ROUND((G40*(1+$I$7)),2)</f>
        <v>0</v>
      </c>
      <c r="I40" s="28">
        <f>ROUND((F40*H40),2)</f>
        <v>0</v>
      </c>
      <c r="J40" s="128" t="e">
        <f>I40/$I$6</f>
        <v>#DIV/0!</v>
      </c>
    </row>
    <row r="41" spans="1:10" s="4" customFormat="1" ht="14.25" x14ac:dyDescent="0.2">
      <c r="A41" s="36" t="s">
        <v>11</v>
      </c>
      <c r="B41" s="66" t="s">
        <v>11</v>
      </c>
      <c r="C41" s="44"/>
      <c r="D41" s="42" t="s">
        <v>50</v>
      </c>
      <c r="E41" s="36"/>
      <c r="F41" s="66"/>
      <c r="G41" s="67" t="s">
        <v>13</v>
      </c>
      <c r="H41" s="43"/>
      <c r="I41" s="43">
        <f>SUM(I42:I45)</f>
        <v>0</v>
      </c>
      <c r="J41" s="33" t="e">
        <f>SUM(J42:J45)</f>
        <v>#DIV/0!</v>
      </c>
    </row>
    <row r="42" spans="1:10" ht="26.1" customHeight="1" x14ac:dyDescent="0.2">
      <c r="A42" s="51" t="s">
        <v>209</v>
      </c>
      <c r="B42" s="51">
        <v>99814</v>
      </c>
      <c r="C42" s="51" t="s">
        <v>24</v>
      </c>
      <c r="D42" s="26" t="s">
        <v>51</v>
      </c>
      <c r="E42" s="51" t="s">
        <v>168</v>
      </c>
      <c r="F42" s="52">
        <v>59.6</v>
      </c>
      <c r="G42" s="183"/>
      <c r="H42" s="53">
        <f>ROUND((G42*(1+$I$7)),2)</f>
        <v>0</v>
      </c>
      <c r="I42" s="28">
        <f>ROUND((F42*H42),2)</f>
        <v>0</v>
      </c>
      <c r="J42" s="128" t="e">
        <f>I42/$I$6</f>
        <v>#DIV/0!</v>
      </c>
    </row>
    <row r="43" spans="1:10" ht="39" customHeight="1" x14ac:dyDescent="0.2">
      <c r="A43" s="25" t="s">
        <v>210</v>
      </c>
      <c r="B43" s="25" t="s">
        <v>211</v>
      </c>
      <c r="C43" s="25" t="s">
        <v>14</v>
      </c>
      <c r="D43" s="26" t="s">
        <v>52</v>
      </c>
      <c r="E43" s="25" t="s">
        <v>168</v>
      </c>
      <c r="F43" s="27">
        <v>103.92</v>
      </c>
      <c r="G43" s="184"/>
      <c r="H43" s="53">
        <f>ROUND((G43*(1+$I$7)),2)</f>
        <v>0</v>
      </c>
      <c r="I43" s="28">
        <f>ROUND((F43*H43),2)</f>
        <v>0</v>
      </c>
      <c r="J43" s="128" t="e">
        <f>I43/$I$6</f>
        <v>#DIV/0!</v>
      </c>
    </row>
    <row r="44" spans="1:10" ht="26.1" customHeight="1" x14ac:dyDescent="0.2">
      <c r="A44" s="25" t="s">
        <v>212</v>
      </c>
      <c r="B44" s="25" t="s">
        <v>213</v>
      </c>
      <c r="C44" s="25" t="s">
        <v>14</v>
      </c>
      <c r="D44" s="26" t="s">
        <v>53</v>
      </c>
      <c r="E44" s="25" t="s">
        <v>168</v>
      </c>
      <c r="F44" s="27">
        <v>103.92</v>
      </c>
      <c r="G44" s="184"/>
      <c r="H44" s="53">
        <f>ROUND((G44*(1+$I$7)),2)</f>
        <v>0</v>
      </c>
      <c r="I44" s="28">
        <f>ROUND((F44*H44),2)</f>
        <v>0</v>
      </c>
      <c r="J44" s="128" t="e">
        <f>I44/$I$6</f>
        <v>#DIV/0!</v>
      </c>
    </row>
    <row r="45" spans="1:10" ht="39" customHeight="1" x14ac:dyDescent="0.2">
      <c r="A45" s="49" t="s">
        <v>214</v>
      </c>
      <c r="B45" s="49" t="s">
        <v>215</v>
      </c>
      <c r="C45" s="49" t="s">
        <v>14</v>
      </c>
      <c r="D45" s="26" t="s">
        <v>54</v>
      </c>
      <c r="E45" s="49" t="s">
        <v>168</v>
      </c>
      <c r="F45" s="48">
        <v>112.36</v>
      </c>
      <c r="G45" s="185"/>
      <c r="H45" s="53">
        <f>ROUND((G45*(1+$I$7)),2)</f>
        <v>0</v>
      </c>
      <c r="I45" s="28">
        <f>ROUND((F45*H45),2)</f>
        <v>0</v>
      </c>
      <c r="J45" s="128" t="e">
        <f>I45/$I$6</f>
        <v>#DIV/0!</v>
      </c>
    </row>
    <row r="46" spans="1:10" s="4" customFormat="1" ht="14.25" x14ac:dyDescent="0.2">
      <c r="A46" s="36" t="s">
        <v>11</v>
      </c>
      <c r="B46" s="66" t="s">
        <v>11</v>
      </c>
      <c r="C46" s="44"/>
      <c r="D46" s="42" t="s">
        <v>55</v>
      </c>
      <c r="E46" s="36"/>
      <c r="F46" s="66"/>
      <c r="G46" s="67" t="s">
        <v>13</v>
      </c>
      <c r="H46" s="43"/>
      <c r="I46" s="43">
        <f>SUM(I47:I51)</f>
        <v>0</v>
      </c>
      <c r="J46" s="33" t="e">
        <f>SUM(J47:J51)</f>
        <v>#DIV/0!</v>
      </c>
    </row>
    <row r="47" spans="1:10" ht="24" customHeight="1" x14ac:dyDescent="0.2">
      <c r="A47" s="51" t="s">
        <v>216</v>
      </c>
      <c r="B47" s="51" t="s">
        <v>217</v>
      </c>
      <c r="C47" s="51" t="s">
        <v>166</v>
      </c>
      <c r="D47" s="26" t="s">
        <v>56</v>
      </c>
      <c r="E47" s="51" t="s">
        <v>168</v>
      </c>
      <c r="F47" s="52">
        <v>39.85</v>
      </c>
      <c r="G47" s="184"/>
      <c r="H47" s="28">
        <f>ROUND((G47*(1+$I$7)),2)</f>
        <v>0</v>
      </c>
      <c r="I47" s="28">
        <f>ROUND((F47*H47),2)</f>
        <v>0</v>
      </c>
      <c r="J47" s="128" t="e">
        <f>I47/$I$6</f>
        <v>#DIV/0!</v>
      </c>
    </row>
    <row r="48" spans="1:10" ht="24" customHeight="1" x14ac:dyDescent="0.2">
      <c r="A48" s="25" t="s">
        <v>218</v>
      </c>
      <c r="B48" s="25" t="s">
        <v>219</v>
      </c>
      <c r="C48" s="25" t="s">
        <v>166</v>
      </c>
      <c r="D48" s="26" t="s">
        <v>57</v>
      </c>
      <c r="E48" s="25" t="s">
        <v>168</v>
      </c>
      <c r="F48" s="27">
        <v>39.85</v>
      </c>
      <c r="G48" s="184"/>
      <c r="H48" s="28">
        <f>ROUND((G48*(1+$I$7)),2)</f>
        <v>0</v>
      </c>
      <c r="I48" s="28">
        <f>ROUND((F48*H48),2)</f>
        <v>0</v>
      </c>
      <c r="J48" s="128" t="e">
        <f>I48/$I$6</f>
        <v>#DIV/0!</v>
      </c>
    </row>
    <row r="49" spans="1:10" ht="24" customHeight="1" x14ac:dyDescent="0.2">
      <c r="A49" s="25" t="s">
        <v>220</v>
      </c>
      <c r="B49" s="25" t="s">
        <v>221</v>
      </c>
      <c r="C49" s="25" t="s">
        <v>166</v>
      </c>
      <c r="D49" s="26" t="s">
        <v>58</v>
      </c>
      <c r="E49" s="25" t="s">
        <v>168</v>
      </c>
      <c r="F49" s="27">
        <v>39.85</v>
      </c>
      <c r="G49" s="184"/>
      <c r="H49" s="28">
        <f>ROUND((G49*(1+$I$7)),2)</f>
        <v>0</v>
      </c>
      <c r="I49" s="28">
        <f>ROUND((F49*H49),2)</f>
        <v>0</v>
      </c>
      <c r="J49" s="128" t="e">
        <f>I49/$I$6</f>
        <v>#DIV/0!</v>
      </c>
    </row>
    <row r="50" spans="1:10" ht="24" customHeight="1" x14ac:dyDescent="0.2">
      <c r="A50" s="25" t="s">
        <v>222</v>
      </c>
      <c r="B50" s="25">
        <v>120706</v>
      </c>
      <c r="C50" s="25" t="s">
        <v>28</v>
      </c>
      <c r="D50" s="26" t="s">
        <v>59</v>
      </c>
      <c r="E50" s="25" t="s">
        <v>168</v>
      </c>
      <c r="F50" s="27">
        <v>44.75</v>
      </c>
      <c r="G50" s="184"/>
      <c r="H50" s="28">
        <f>ROUND((G50*(1+$I$7)),2)</f>
        <v>0</v>
      </c>
      <c r="I50" s="28">
        <f>ROUND((F50*H50),2)</f>
        <v>0</v>
      </c>
      <c r="J50" s="128" t="e">
        <f>I50/$I$6</f>
        <v>#DIV/0!</v>
      </c>
    </row>
    <row r="51" spans="1:10" ht="26.1" customHeight="1" x14ac:dyDescent="0.2">
      <c r="A51" s="49" t="s">
        <v>223</v>
      </c>
      <c r="B51" s="49">
        <v>180586</v>
      </c>
      <c r="C51" s="49" t="s">
        <v>28</v>
      </c>
      <c r="D51" s="26" t="s">
        <v>60</v>
      </c>
      <c r="E51" s="49" t="s">
        <v>168</v>
      </c>
      <c r="F51" s="27">
        <v>8.6</v>
      </c>
      <c r="G51" s="184"/>
      <c r="H51" s="28">
        <f>ROUND((G51*(1+$I$7)),2)</f>
        <v>0</v>
      </c>
      <c r="I51" s="28">
        <f>ROUND((F51*H51),2)</f>
        <v>0</v>
      </c>
      <c r="J51" s="128" t="e">
        <f>I51/$I$6</f>
        <v>#DIV/0!</v>
      </c>
    </row>
    <row r="52" spans="1:10" s="4" customFormat="1" ht="14.25" x14ac:dyDescent="0.2">
      <c r="A52" s="36" t="s">
        <v>11</v>
      </c>
      <c r="B52" s="66" t="s">
        <v>11</v>
      </c>
      <c r="C52" s="44"/>
      <c r="D52" s="42" t="s">
        <v>61</v>
      </c>
      <c r="E52" s="36"/>
      <c r="F52" s="136"/>
      <c r="G52" s="135" t="s">
        <v>13</v>
      </c>
      <c r="H52" s="137"/>
      <c r="I52" s="137">
        <f>SUM(I53:I55)</f>
        <v>0</v>
      </c>
      <c r="J52" s="33" t="e">
        <f>SUM(J53:J55)</f>
        <v>#DIV/0!</v>
      </c>
    </row>
    <row r="53" spans="1:10" ht="26.1" customHeight="1" x14ac:dyDescent="0.2">
      <c r="A53" s="51" t="s">
        <v>224</v>
      </c>
      <c r="B53" s="51">
        <v>102488</v>
      </c>
      <c r="C53" s="51" t="s">
        <v>24</v>
      </c>
      <c r="D53" s="26" t="s">
        <v>62</v>
      </c>
      <c r="E53" s="51" t="s">
        <v>168</v>
      </c>
      <c r="F53" s="52">
        <v>39</v>
      </c>
      <c r="G53" s="183"/>
      <c r="H53" s="53">
        <f>ROUND((G53*(1+$I$7)),2)</f>
        <v>0</v>
      </c>
      <c r="I53" s="28">
        <f>ROUND((F53*H53),2)</f>
        <v>0</v>
      </c>
      <c r="J53" s="128" t="e">
        <f>I53/$I$6</f>
        <v>#DIV/0!</v>
      </c>
    </row>
    <row r="54" spans="1:10" ht="26.1" customHeight="1" x14ac:dyDescent="0.2">
      <c r="A54" s="25" t="s">
        <v>225</v>
      </c>
      <c r="B54" s="25">
        <v>102494</v>
      </c>
      <c r="C54" s="25" t="s">
        <v>24</v>
      </c>
      <c r="D54" s="26" t="s">
        <v>63</v>
      </c>
      <c r="E54" s="25" t="s">
        <v>168</v>
      </c>
      <c r="F54" s="27">
        <v>39</v>
      </c>
      <c r="G54" s="184"/>
      <c r="H54" s="53">
        <f>ROUND((G54*(1+$I$7)),2)</f>
        <v>0</v>
      </c>
      <c r="I54" s="28">
        <f>ROUND((F54*H54),2)</f>
        <v>0</v>
      </c>
      <c r="J54" s="128" t="e">
        <f>I54/$I$6</f>
        <v>#DIV/0!</v>
      </c>
    </row>
    <row r="55" spans="1:10" ht="39" customHeight="1" x14ac:dyDescent="0.2">
      <c r="A55" s="49" t="s">
        <v>226</v>
      </c>
      <c r="B55" s="49">
        <v>102491</v>
      </c>
      <c r="C55" s="49" t="s">
        <v>24</v>
      </c>
      <c r="D55" s="50" t="s">
        <v>64</v>
      </c>
      <c r="E55" s="49" t="s">
        <v>168</v>
      </c>
      <c r="F55" s="48">
        <v>10.8</v>
      </c>
      <c r="G55" s="185"/>
      <c r="H55" s="53">
        <f>ROUND((G55*(1+$I$7)),2)</f>
        <v>0</v>
      </c>
      <c r="I55" s="28">
        <f>ROUND((F55*H55),2)</f>
        <v>0</v>
      </c>
      <c r="J55" s="129" t="e">
        <f>I55/$I$6</f>
        <v>#DIV/0!</v>
      </c>
    </row>
    <row r="56" spans="1:10" s="4" customFormat="1" ht="14.25" x14ac:dyDescent="0.2">
      <c r="A56" s="76"/>
      <c r="B56" s="75"/>
      <c r="C56" s="75"/>
      <c r="D56" s="61"/>
      <c r="E56" s="75"/>
      <c r="F56" s="75"/>
      <c r="G56" s="75"/>
      <c r="H56" s="75"/>
      <c r="I56" s="61"/>
      <c r="J56" s="62"/>
    </row>
    <row r="57" spans="1:10" s="4" customFormat="1" ht="14.25" x14ac:dyDescent="0.2">
      <c r="A57" s="34" t="s">
        <v>227</v>
      </c>
      <c r="B57" s="38" t="s">
        <v>11</v>
      </c>
      <c r="C57" s="58"/>
      <c r="D57" s="72" t="s">
        <v>65</v>
      </c>
      <c r="E57" s="34"/>
      <c r="F57" s="59"/>
      <c r="G57" s="82" t="s">
        <v>13</v>
      </c>
      <c r="H57" s="39"/>
      <c r="I57" s="73">
        <f>SUM(I58+I67+I80+I105+I92+I107+I111+I119+I126+I133+I140+I147+I154+I161+I174+I189+I198)</f>
        <v>0</v>
      </c>
      <c r="J57" s="54" t="e">
        <f>SUM(J58+J67+J80+J92+J105+J107+J111+J119+J126+J133+J140+J147+J154+J161+J174+J189+J198)</f>
        <v>#DIV/0!</v>
      </c>
    </row>
    <row r="58" spans="1:10" s="4" customFormat="1" ht="14.25" x14ac:dyDescent="0.2">
      <c r="A58" s="77" t="s">
        <v>228</v>
      </c>
      <c r="B58" s="79" t="s">
        <v>11</v>
      </c>
      <c r="C58" s="78"/>
      <c r="D58" s="40" t="s">
        <v>66</v>
      </c>
      <c r="E58" s="77"/>
      <c r="F58" s="79"/>
      <c r="G58" s="80"/>
      <c r="H58" s="81"/>
      <c r="I58" s="41">
        <f>SUM(I59:I66)</f>
        <v>0</v>
      </c>
      <c r="J58" s="31" t="e">
        <f>SUM(J59:J66)</f>
        <v>#DIV/0!</v>
      </c>
    </row>
    <row r="59" spans="1:10" ht="24" customHeight="1" x14ac:dyDescent="0.2">
      <c r="A59" s="51" t="s">
        <v>259</v>
      </c>
      <c r="B59" s="51">
        <v>17060045</v>
      </c>
      <c r="C59" s="51" t="s">
        <v>31</v>
      </c>
      <c r="D59" s="26" t="s">
        <v>67</v>
      </c>
      <c r="E59" s="51" t="s">
        <v>21</v>
      </c>
      <c r="F59" s="52">
        <v>635.70000000000005</v>
      </c>
      <c r="G59" s="183"/>
      <c r="H59" s="53">
        <f t="shared" ref="H59:H66" si="0">ROUND((G59*(1+$I$7)),2)</f>
        <v>0</v>
      </c>
      <c r="I59" s="28">
        <f t="shared" ref="I59:I66" si="1">ROUND((F59*H59),2)</f>
        <v>0</v>
      </c>
      <c r="J59" s="128" t="e">
        <f t="shared" ref="J59:J66" si="2">I59/$I$6</f>
        <v>#DIV/0!</v>
      </c>
    </row>
    <row r="60" spans="1:10" ht="24" customHeight="1" x14ac:dyDescent="0.2">
      <c r="A60" s="51" t="s">
        <v>260</v>
      </c>
      <c r="B60" s="25">
        <v>17050030</v>
      </c>
      <c r="C60" s="25" t="s">
        <v>31</v>
      </c>
      <c r="D60" s="26" t="s">
        <v>69</v>
      </c>
      <c r="E60" s="25" t="s">
        <v>168</v>
      </c>
      <c r="F60" s="27">
        <v>844</v>
      </c>
      <c r="G60" s="184"/>
      <c r="H60" s="53">
        <f t="shared" si="0"/>
        <v>0</v>
      </c>
      <c r="I60" s="28">
        <f t="shared" si="1"/>
        <v>0</v>
      </c>
      <c r="J60" s="128" t="e">
        <f t="shared" si="2"/>
        <v>#DIV/0!</v>
      </c>
    </row>
    <row r="61" spans="1:10" ht="39" customHeight="1" x14ac:dyDescent="0.2">
      <c r="A61" s="51" t="s">
        <v>261</v>
      </c>
      <c r="B61" s="25">
        <v>97629</v>
      </c>
      <c r="C61" s="25" t="s">
        <v>24</v>
      </c>
      <c r="D61" s="26" t="s">
        <v>70</v>
      </c>
      <c r="E61" s="25" t="s">
        <v>180</v>
      </c>
      <c r="F61" s="27">
        <v>6.1</v>
      </c>
      <c r="G61" s="184"/>
      <c r="H61" s="53">
        <f t="shared" si="0"/>
        <v>0</v>
      </c>
      <c r="I61" s="28">
        <f t="shared" si="1"/>
        <v>0</v>
      </c>
      <c r="J61" s="128" t="e">
        <f t="shared" si="2"/>
        <v>#DIV/0!</v>
      </c>
    </row>
    <row r="62" spans="1:10" ht="26.1" customHeight="1" x14ac:dyDescent="0.2">
      <c r="A62" s="51" t="s">
        <v>262</v>
      </c>
      <c r="B62" s="25" t="s">
        <v>264</v>
      </c>
      <c r="C62" s="25" t="s">
        <v>166</v>
      </c>
      <c r="D62" s="26" t="s">
        <v>71</v>
      </c>
      <c r="E62" s="25" t="s">
        <v>21</v>
      </c>
      <c r="F62" s="27">
        <v>8</v>
      </c>
      <c r="G62" s="184"/>
      <c r="H62" s="53">
        <f t="shared" si="0"/>
        <v>0</v>
      </c>
      <c r="I62" s="28">
        <f t="shared" si="1"/>
        <v>0</v>
      </c>
      <c r="J62" s="128" t="e">
        <f t="shared" si="2"/>
        <v>#DIV/0!</v>
      </c>
    </row>
    <row r="63" spans="1:10" ht="24" customHeight="1" x14ac:dyDescent="0.2">
      <c r="A63" s="51" t="s">
        <v>263</v>
      </c>
      <c r="B63" s="25">
        <v>17060050</v>
      </c>
      <c r="C63" s="25" t="s">
        <v>31</v>
      </c>
      <c r="D63" s="26" t="s">
        <v>72</v>
      </c>
      <c r="E63" s="25" t="s">
        <v>37</v>
      </c>
      <c r="F63" s="27">
        <v>4</v>
      </c>
      <c r="G63" s="184"/>
      <c r="H63" s="53">
        <f t="shared" si="0"/>
        <v>0</v>
      </c>
      <c r="I63" s="28">
        <f t="shared" si="1"/>
        <v>0</v>
      </c>
      <c r="J63" s="128" t="e">
        <f t="shared" si="2"/>
        <v>#DIV/0!</v>
      </c>
    </row>
    <row r="64" spans="1:10" ht="51.95" customHeight="1" x14ac:dyDescent="0.2">
      <c r="A64" s="51" t="s">
        <v>265</v>
      </c>
      <c r="B64" s="25">
        <v>100983</v>
      </c>
      <c r="C64" s="25" t="s">
        <v>24</v>
      </c>
      <c r="D64" s="26" t="s">
        <v>25</v>
      </c>
      <c r="E64" s="25" t="s">
        <v>180</v>
      </c>
      <c r="F64" s="27">
        <v>159.25</v>
      </c>
      <c r="G64" s="184"/>
      <c r="H64" s="53">
        <f t="shared" si="0"/>
        <v>0</v>
      </c>
      <c r="I64" s="28">
        <f t="shared" si="1"/>
        <v>0</v>
      </c>
      <c r="J64" s="128" t="e">
        <f t="shared" si="2"/>
        <v>#DIV/0!</v>
      </c>
    </row>
    <row r="65" spans="1:10" ht="39" customHeight="1" x14ac:dyDescent="0.2">
      <c r="A65" s="51" t="s">
        <v>266</v>
      </c>
      <c r="B65" s="25">
        <v>95875</v>
      </c>
      <c r="C65" s="25" t="s">
        <v>24</v>
      </c>
      <c r="D65" s="26" t="s">
        <v>26</v>
      </c>
      <c r="E65" s="25" t="s">
        <v>182</v>
      </c>
      <c r="F65" s="27">
        <v>467.25</v>
      </c>
      <c r="G65" s="184"/>
      <c r="H65" s="53">
        <f t="shared" si="0"/>
        <v>0</v>
      </c>
      <c r="I65" s="28">
        <f t="shared" si="1"/>
        <v>0</v>
      </c>
      <c r="J65" s="128" t="e">
        <f t="shared" si="2"/>
        <v>#DIV/0!</v>
      </c>
    </row>
    <row r="66" spans="1:10" ht="39" customHeight="1" x14ac:dyDescent="0.2">
      <c r="A66" s="51" t="s">
        <v>267</v>
      </c>
      <c r="B66" s="49">
        <v>95875</v>
      </c>
      <c r="C66" s="49" t="s">
        <v>24</v>
      </c>
      <c r="D66" s="26" t="s">
        <v>26</v>
      </c>
      <c r="E66" s="49" t="s">
        <v>182</v>
      </c>
      <c r="F66" s="48">
        <v>263.5</v>
      </c>
      <c r="G66" s="185"/>
      <c r="H66" s="53">
        <f t="shared" si="0"/>
        <v>0</v>
      </c>
      <c r="I66" s="28">
        <f t="shared" si="1"/>
        <v>0</v>
      </c>
      <c r="J66" s="128" t="e">
        <f t="shared" si="2"/>
        <v>#DIV/0!</v>
      </c>
    </row>
    <row r="67" spans="1:10" s="4" customFormat="1" ht="14.25" x14ac:dyDescent="0.2">
      <c r="A67" s="35" t="s">
        <v>229</v>
      </c>
      <c r="B67" s="64" t="s">
        <v>11</v>
      </c>
      <c r="C67" s="63"/>
      <c r="D67" s="40" t="s">
        <v>73</v>
      </c>
      <c r="E67" s="35"/>
      <c r="F67" s="64"/>
      <c r="G67" s="65"/>
      <c r="H67" s="41"/>
      <c r="I67" s="41">
        <f>SUM(I68:I79)</f>
        <v>0</v>
      </c>
      <c r="J67" s="31" t="e">
        <f>SUM(J68:J79)</f>
        <v>#DIV/0!</v>
      </c>
    </row>
    <row r="68" spans="1:10" ht="24" customHeight="1" x14ac:dyDescent="0.2">
      <c r="A68" s="51" t="s">
        <v>268</v>
      </c>
      <c r="B68" s="51">
        <v>17060045</v>
      </c>
      <c r="C68" s="51" t="s">
        <v>31</v>
      </c>
      <c r="D68" s="26" t="s">
        <v>67</v>
      </c>
      <c r="E68" s="51" t="s">
        <v>21</v>
      </c>
      <c r="F68" s="52">
        <v>642.9</v>
      </c>
      <c r="G68" s="183"/>
      <c r="H68" s="53">
        <f t="shared" ref="H68:H79" si="3">ROUND((G68*(1+$I$7)),2)</f>
        <v>0</v>
      </c>
      <c r="I68" s="28">
        <f t="shared" ref="I68:I79" si="4">ROUND((F68*H68),2)</f>
        <v>0</v>
      </c>
      <c r="J68" s="128" t="e">
        <f t="shared" ref="J68:J79" si="5">I68/$I$6</f>
        <v>#DIV/0!</v>
      </c>
    </row>
    <row r="69" spans="1:10" ht="24" customHeight="1" x14ac:dyDescent="0.2">
      <c r="A69" s="25" t="s">
        <v>269</v>
      </c>
      <c r="B69" s="25">
        <v>17050030</v>
      </c>
      <c r="C69" s="25" t="s">
        <v>31</v>
      </c>
      <c r="D69" s="26" t="s">
        <v>69</v>
      </c>
      <c r="E69" s="25" t="s">
        <v>168</v>
      </c>
      <c r="F69" s="27">
        <v>1022</v>
      </c>
      <c r="G69" s="184"/>
      <c r="H69" s="53">
        <f t="shared" si="3"/>
        <v>0</v>
      </c>
      <c r="I69" s="28">
        <f t="shared" si="4"/>
        <v>0</v>
      </c>
      <c r="J69" s="128" t="e">
        <f t="shared" si="5"/>
        <v>#DIV/0!</v>
      </c>
    </row>
    <row r="70" spans="1:10" ht="24" customHeight="1" x14ac:dyDescent="0.2">
      <c r="A70" s="25" t="s">
        <v>270</v>
      </c>
      <c r="B70" s="25" t="s">
        <v>271</v>
      </c>
      <c r="C70" s="25" t="s">
        <v>166</v>
      </c>
      <c r="D70" s="26" t="s">
        <v>74</v>
      </c>
      <c r="E70" s="25" t="s">
        <v>21</v>
      </c>
      <c r="F70" s="27">
        <v>297.08999999999997</v>
      </c>
      <c r="G70" s="184"/>
      <c r="H70" s="53">
        <f t="shared" si="3"/>
        <v>0</v>
      </c>
      <c r="I70" s="28">
        <f t="shared" si="4"/>
        <v>0</v>
      </c>
      <c r="J70" s="128" t="e">
        <f t="shared" si="5"/>
        <v>#DIV/0!</v>
      </c>
    </row>
    <row r="71" spans="1:10" ht="26.1" customHeight="1" x14ac:dyDescent="0.2">
      <c r="A71" s="25" t="s">
        <v>272</v>
      </c>
      <c r="B71" s="25">
        <v>97636</v>
      </c>
      <c r="C71" s="25" t="s">
        <v>24</v>
      </c>
      <c r="D71" s="26" t="s">
        <v>75</v>
      </c>
      <c r="E71" s="25" t="s">
        <v>168</v>
      </c>
      <c r="F71" s="27">
        <v>222.62</v>
      </c>
      <c r="G71" s="184"/>
      <c r="H71" s="53">
        <f t="shared" si="3"/>
        <v>0</v>
      </c>
      <c r="I71" s="28">
        <f t="shared" si="4"/>
        <v>0</v>
      </c>
      <c r="J71" s="128" t="e">
        <f t="shared" si="5"/>
        <v>#DIV/0!</v>
      </c>
    </row>
    <row r="72" spans="1:10" ht="26.1" customHeight="1" x14ac:dyDescent="0.2">
      <c r="A72" s="25" t="s">
        <v>273</v>
      </c>
      <c r="B72" s="25">
        <v>1001004</v>
      </c>
      <c r="C72" s="25" t="s">
        <v>31</v>
      </c>
      <c r="D72" s="26" t="s">
        <v>76</v>
      </c>
      <c r="E72" s="25" t="s">
        <v>37</v>
      </c>
      <c r="F72" s="27">
        <v>12</v>
      </c>
      <c r="G72" s="184"/>
      <c r="H72" s="53">
        <f t="shared" si="3"/>
        <v>0</v>
      </c>
      <c r="I72" s="28">
        <f t="shared" si="4"/>
        <v>0</v>
      </c>
      <c r="J72" s="128" t="e">
        <f t="shared" si="5"/>
        <v>#DIV/0!</v>
      </c>
    </row>
    <row r="73" spans="1:10" ht="26.1" customHeight="1" x14ac:dyDescent="0.2">
      <c r="A73" s="25" t="s">
        <v>274</v>
      </c>
      <c r="B73" s="25" t="s">
        <v>275</v>
      </c>
      <c r="C73" s="25" t="s">
        <v>44</v>
      </c>
      <c r="D73" s="26" t="s">
        <v>77</v>
      </c>
      <c r="E73" s="25" t="s">
        <v>37</v>
      </c>
      <c r="F73" s="27">
        <v>12</v>
      </c>
      <c r="G73" s="184"/>
      <c r="H73" s="53">
        <f t="shared" si="3"/>
        <v>0</v>
      </c>
      <c r="I73" s="28">
        <f t="shared" si="4"/>
        <v>0</v>
      </c>
      <c r="J73" s="128" t="e">
        <f t="shared" si="5"/>
        <v>#DIV/0!</v>
      </c>
    </row>
    <row r="74" spans="1:10" ht="26.1" customHeight="1" x14ac:dyDescent="0.2">
      <c r="A74" s="25" t="s">
        <v>276</v>
      </c>
      <c r="B74" s="25" t="s">
        <v>277</v>
      </c>
      <c r="C74" s="25" t="s">
        <v>166</v>
      </c>
      <c r="D74" s="26" t="s">
        <v>78</v>
      </c>
      <c r="E74" s="25" t="s">
        <v>37</v>
      </c>
      <c r="F74" s="27">
        <v>7</v>
      </c>
      <c r="G74" s="184"/>
      <c r="H74" s="53">
        <f t="shared" si="3"/>
        <v>0</v>
      </c>
      <c r="I74" s="28">
        <f t="shared" si="4"/>
        <v>0</v>
      </c>
      <c r="J74" s="128" t="e">
        <f t="shared" si="5"/>
        <v>#DIV/0!</v>
      </c>
    </row>
    <row r="75" spans="1:10" ht="24" customHeight="1" x14ac:dyDescent="0.2">
      <c r="A75" s="25" t="s">
        <v>278</v>
      </c>
      <c r="B75" s="25" t="s">
        <v>217</v>
      </c>
      <c r="C75" s="25" t="s">
        <v>166</v>
      </c>
      <c r="D75" s="26" t="s">
        <v>56</v>
      </c>
      <c r="E75" s="25" t="s">
        <v>168</v>
      </c>
      <c r="F75" s="27">
        <v>4</v>
      </c>
      <c r="G75" s="184"/>
      <c r="H75" s="53">
        <f t="shared" si="3"/>
        <v>0</v>
      </c>
      <c r="I75" s="28">
        <f t="shared" si="4"/>
        <v>0</v>
      </c>
      <c r="J75" s="128" t="e">
        <f t="shared" si="5"/>
        <v>#DIV/0!</v>
      </c>
    </row>
    <row r="76" spans="1:10" ht="39" customHeight="1" x14ac:dyDescent="0.2">
      <c r="A76" s="25" t="s">
        <v>279</v>
      </c>
      <c r="B76" s="25" t="s">
        <v>280</v>
      </c>
      <c r="C76" s="25" t="s">
        <v>34</v>
      </c>
      <c r="D76" s="26" t="s">
        <v>79</v>
      </c>
      <c r="E76" s="25" t="s">
        <v>168</v>
      </c>
      <c r="F76" s="27">
        <v>0.64</v>
      </c>
      <c r="G76" s="184"/>
      <c r="H76" s="53">
        <f t="shared" si="3"/>
        <v>0</v>
      </c>
      <c r="I76" s="28">
        <f t="shared" si="4"/>
        <v>0</v>
      </c>
      <c r="J76" s="128" t="e">
        <f t="shared" si="5"/>
        <v>#DIV/0!</v>
      </c>
    </row>
    <row r="77" spans="1:10" ht="51.95" customHeight="1" x14ac:dyDescent="0.2">
      <c r="A77" s="25" t="s">
        <v>281</v>
      </c>
      <c r="B77" s="25">
        <v>100983</v>
      </c>
      <c r="C77" s="25" t="s">
        <v>24</v>
      </c>
      <c r="D77" s="26" t="s">
        <v>25</v>
      </c>
      <c r="E77" s="25" t="s">
        <v>180</v>
      </c>
      <c r="F77" s="27">
        <v>154.41999999999999</v>
      </c>
      <c r="G77" s="184"/>
      <c r="H77" s="53">
        <f t="shared" si="3"/>
        <v>0</v>
      </c>
      <c r="I77" s="28">
        <f t="shared" si="4"/>
        <v>0</v>
      </c>
      <c r="J77" s="128" t="e">
        <f t="shared" si="5"/>
        <v>#DIV/0!</v>
      </c>
    </row>
    <row r="78" spans="1:10" ht="39" customHeight="1" x14ac:dyDescent="0.2">
      <c r="A78" s="25" t="s">
        <v>282</v>
      </c>
      <c r="B78" s="25">
        <v>95875</v>
      </c>
      <c r="C78" s="25" t="s">
        <v>24</v>
      </c>
      <c r="D78" s="26" t="s">
        <v>26</v>
      </c>
      <c r="E78" s="25" t="s">
        <v>182</v>
      </c>
      <c r="F78" s="27">
        <v>467.25</v>
      </c>
      <c r="G78" s="184"/>
      <c r="H78" s="53">
        <f t="shared" si="3"/>
        <v>0</v>
      </c>
      <c r="I78" s="28">
        <f t="shared" si="4"/>
        <v>0</v>
      </c>
      <c r="J78" s="128" t="e">
        <f t="shared" si="5"/>
        <v>#DIV/0!</v>
      </c>
    </row>
    <row r="79" spans="1:10" ht="39" customHeight="1" x14ac:dyDescent="0.2">
      <c r="A79" s="49" t="s">
        <v>283</v>
      </c>
      <c r="B79" s="49">
        <v>95875</v>
      </c>
      <c r="C79" s="49" t="s">
        <v>24</v>
      </c>
      <c r="D79" s="26" t="s">
        <v>26</v>
      </c>
      <c r="E79" s="49" t="s">
        <v>182</v>
      </c>
      <c r="F79" s="48">
        <v>263.5</v>
      </c>
      <c r="G79" s="185"/>
      <c r="H79" s="53">
        <f t="shared" si="3"/>
        <v>0</v>
      </c>
      <c r="I79" s="28">
        <f t="shared" si="4"/>
        <v>0</v>
      </c>
      <c r="J79" s="128" t="e">
        <f t="shared" si="5"/>
        <v>#DIV/0!</v>
      </c>
    </row>
    <row r="80" spans="1:10" s="4" customFormat="1" ht="14.25" x14ac:dyDescent="0.2">
      <c r="A80" s="35" t="s">
        <v>230</v>
      </c>
      <c r="B80" s="64" t="s">
        <v>11</v>
      </c>
      <c r="C80" s="63"/>
      <c r="D80" s="40" t="s">
        <v>231</v>
      </c>
      <c r="E80" s="35"/>
      <c r="F80" s="64"/>
      <c r="G80" s="65"/>
      <c r="H80" s="41"/>
      <c r="I80" s="41">
        <f>SUM(I81:I91)</f>
        <v>0</v>
      </c>
      <c r="J80" s="31" t="e">
        <f>SUM(J81:J91)</f>
        <v>#DIV/0!</v>
      </c>
    </row>
    <row r="81" spans="1:10" ht="51.95" customHeight="1" x14ac:dyDescent="0.2">
      <c r="A81" s="51" t="s">
        <v>284</v>
      </c>
      <c r="B81" s="51">
        <v>94273</v>
      </c>
      <c r="C81" s="51" t="s">
        <v>24</v>
      </c>
      <c r="D81" s="26" t="s">
        <v>42</v>
      </c>
      <c r="E81" s="51" t="s">
        <v>21</v>
      </c>
      <c r="F81" s="52">
        <v>154.5</v>
      </c>
      <c r="G81" s="183"/>
      <c r="H81" s="53">
        <f t="shared" ref="H81:H91" si="6">ROUND((G81*(1+$I$7)),2)</f>
        <v>0</v>
      </c>
      <c r="I81" s="28">
        <f t="shared" ref="I81:I91" si="7">ROUND((F81*H81),2)</f>
        <v>0</v>
      </c>
      <c r="J81" s="128" t="e">
        <f t="shared" ref="J81:J91" si="8">I81/$I$6</f>
        <v>#DIV/0!</v>
      </c>
    </row>
    <row r="82" spans="1:10" ht="65.099999999999994" customHeight="1" x14ac:dyDescent="0.2">
      <c r="A82" s="25" t="s">
        <v>285</v>
      </c>
      <c r="B82" s="25">
        <v>101207</v>
      </c>
      <c r="C82" s="25" t="s">
        <v>24</v>
      </c>
      <c r="D82" s="26" t="s">
        <v>80</v>
      </c>
      <c r="E82" s="25" t="s">
        <v>180</v>
      </c>
      <c r="F82" s="27">
        <v>48.1</v>
      </c>
      <c r="G82" s="184"/>
      <c r="H82" s="53">
        <f t="shared" si="6"/>
        <v>0</v>
      </c>
      <c r="I82" s="28">
        <f t="shared" si="7"/>
        <v>0</v>
      </c>
      <c r="J82" s="128" t="e">
        <f t="shared" si="8"/>
        <v>#DIV/0!</v>
      </c>
    </row>
    <row r="83" spans="1:10" ht="39" customHeight="1" x14ac:dyDescent="0.2">
      <c r="A83" s="25" t="s">
        <v>286</v>
      </c>
      <c r="B83" s="25">
        <v>95426</v>
      </c>
      <c r="C83" s="25" t="s">
        <v>24</v>
      </c>
      <c r="D83" s="26" t="s">
        <v>81</v>
      </c>
      <c r="E83" s="25" t="s">
        <v>287</v>
      </c>
      <c r="F83" s="27">
        <v>144.30000000000001</v>
      </c>
      <c r="G83" s="184"/>
      <c r="H83" s="53">
        <f t="shared" si="6"/>
        <v>0</v>
      </c>
      <c r="I83" s="28">
        <f t="shared" si="7"/>
        <v>0</v>
      </c>
      <c r="J83" s="128" t="e">
        <f t="shared" si="8"/>
        <v>#DIV/0!</v>
      </c>
    </row>
    <row r="84" spans="1:10" ht="26.1" customHeight="1" x14ac:dyDescent="0.2">
      <c r="A84" s="25" t="s">
        <v>288</v>
      </c>
      <c r="B84" s="25">
        <v>100574</v>
      </c>
      <c r="C84" s="25" t="s">
        <v>24</v>
      </c>
      <c r="D84" s="26" t="s">
        <v>82</v>
      </c>
      <c r="E84" s="25" t="s">
        <v>180</v>
      </c>
      <c r="F84" s="27">
        <v>48.1</v>
      </c>
      <c r="G84" s="184"/>
      <c r="H84" s="53">
        <f t="shared" si="6"/>
        <v>0</v>
      </c>
      <c r="I84" s="28">
        <f t="shared" si="7"/>
        <v>0</v>
      </c>
      <c r="J84" s="128" t="e">
        <f t="shared" si="8"/>
        <v>#DIV/0!</v>
      </c>
    </row>
    <row r="85" spans="1:10" ht="26.1" customHeight="1" x14ac:dyDescent="0.2">
      <c r="A85" s="25" t="s">
        <v>289</v>
      </c>
      <c r="B85" s="25" t="s">
        <v>290</v>
      </c>
      <c r="C85" s="25" t="s">
        <v>166</v>
      </c>
      <c r="D85" s="26" t="s">
        <v>83</v>
      </c>
      <c r="E85" s="25" t="s">
        <v>180</v>
      </c>
      <c r="F85" s="27">
        <v>48.1</v>
      </c>
      <c r="G85" s="184"/>
      <c r="H85" s="53">
        <f t="shared" si="6"/>
        <v>0</v>
      </c>
      <c r="I85" s="28">
        <f t="shared" si="7"/>
        <v>0</v>
      </c>
      <c r="J85" s="128" t="e">
        <f t="shared" si="8"/>
        <v>#DIV/0!</v>
      </c>
    </row>
    <row r="86" spans="1:10" ht="24" customHeight="1" x14ac:dyDescent="0.2">
      <c r="A86" s="29" t="s">
        <v>84</v>
      </c>
      <c r="B86" s="29" t="s">
        <v>85</v>
      </c>
      <c r="C86" s="29" t="s">
        <v>14</v>
      </c>
      <c r="D86" s="30" t="s">
        <v>86</v>
      </c>
      <c r="E86" s="25" t="s">
        <v>180</v>
      </c>
      <c r="F86" s="27">
        <v>23.5</v>
      </c>
      <c r="G86" s="184"/>
      <c r="H86" s="53">
        <f t="shared" si="6"/>
        <v>0</v>
      </c>
      <c r="I86" s="28">
        <f t="shared" si="7"/>
        <v>0</v>
      </c>
      <c r="J86" s="128" t="e">
        <f t="shared" si="8"/>
        <v>#DIV/0!</v>
      </c>
    </row>
    <row r="87" spans="1:10" ht="24" customHeight="1" x14ac:dyDescent="0.2">
      <c r="A87" s="25" t="s">
        <v>291</v>
      </c>
      <c r="B87" s="25" t="s">
        <v>292</v>
      </c>
      <c r="C87" s="25" t="s">
        <v>166</v>
      </c>
      <c r="D87" s="26" t="s">
        <v>87</v>
      </c>
      <c r="E87" s="25" t="s">
        <v>180</v>
      </c>
      <c r="F87" s="27">
        <v>33</v>
      </c>
      <c r="G87" s="184"/>
      <c r="H87" s="53">
        <f t="shared" si="6"/>
        <v>0</v>
      </c>
      <c r="I87" s="28">
        <f t="shared" si="7"/>
        <v>0</v>
      </c>
      <c r="J87" s="128" t="e">
        <f t="shared" si="8"/>
        <v>#DIV/0!</v>
      </c>
    </row>
    <row r="88" spans="1:10" ht="26.1" customHeight="1" x14ac:dyDescent="0.2">
      <c r="A88" s="25" t="s">
        <v>293</v>
      </c>
      <c r="B88" s="25" t="s">
        <v>294</v>
      </c>
      <c r="C88" s="25" t="s">
        <v>166</v>
      </c>
      <c r="D88" s="26" t="s">
        <v>88</v>
      </c>
      <c r="E88" s="25" t="s">
        <v>180</v>
      </c>
      <c r="F88" s="27">
        <v>33</v>
      </c>
      <c r="G88" s="184"/>
      <c r="H88" s="53">
        <f t="shared" si="6"/>
        <v>0</v>
      </c>
      <c r="I88" s="28">
        <f t="shared" si="7"/>
        <v>0</v>
      </c>
      <c r="J88" s="128" t="e">
        <f t="shared" si="8"/>
        <v>#DIV/0!</v>
      </c>
    </row>
    <row r="89" spans="1:10" ht="39" customHeight="1" x14ac:dyDescent="0.2">
      <c r="A89" s="25" t="s">
        <v>295</v>
      </c>
      <c r="B89" s="25" t="s">
        <v>296</v>
      </c>
      <c r="C89" s="25" t="s">
        <v>166</v>
      </c>
      <c r="D89" s="26" t="s">
        <v>89</v>
      </c>
      <c r="E89" s="25" t="s">
        <v>168</v>
      </c>
      <c r="F89" s="27">
        <v>467.5</v>
      </c>
      <c r="G89" s="184"/>
      <c r="H89" s="53">
        <f t="shared" si="6"/>
        <v>0</v>
      </c>
      <c r="I89" s="28">
        <f t="shared" si="7"/>
        <v>0</v>
      </c>
      <c r="J89" s="128" t="e">
        <f t="shared" si="8"/>
        <v>#DIV/0!</v>
      </c>
    </row>
    <row r="90" spans="1:10" ht="24" customHeight="1" x14ac:dyDescent="0.2">
      <c r="A90" s="25" t="s">
        <v>297</v>
      </c>
      <c r="B90" s="25">
        <v>13002004</v>
      </c>
      <c r="C90" s="25" t="s">
        <v>31</v>
      </c>
      <c r="D90" s="26" t="s">
        <v>90</v>
      </c>
      <c r="E90" s="25" t="s">
        <v>168</v>
      </c>
      <c r="F90" s="27">
        <v>467.5</v>
      </c>
      <c r="G90" s="184"/>
      <c r="H90" s="53">
        <f t="shared" si="6"/>
        <v>0</v>
      </c>
      <c r="I90" s="28">
        <f t="shared" si="7"/>
        <v>0</v>
      </c>
      <c r="J90" s="128" t="e">
        <f t="shared" si="8"/>
        <v>#DIV/0!</v>
      </c>
    </row>
    <row r="91" spans="1:10" ht="39" customHeight="1" x14ac:dyDescent="0.2">
      <c r="A91" s="49" t="s">
        <v>298</v>
      </c>
      <c r="B91" s="49">
        <v>105004</v>
      </c>
      <c r="C91" s="49" t="s">
        <v>24</v>
      </c>
      <c r="D91" s="26" t="s">
        <v>91</v>
      </c>
      <c r="E91" s="49" t="s">
        <v>168</v>
      </c>
      <c r="F91" s="48">
        <v>14</v>
      </c>
      <c r="G91" s="185"/>
      <c r="H91" s="53">
        <f t="shared" si="6"/>
        <v>0</v>
      </c>
      <c r="I91" s="28">
        <f t="shared" si="7"/>
        <v>0</v>
      </c>
      <c r="J91" s="128" t="e">
        <f t="shared" si="8"/>
        <v>#DIV/0!</v>
      </c>
    </row>
    <row r="92" spans="1:10" s="4" customFormat="1" ht="14.25" x14ac:dyDescent="0.2">
      <c r="A92" s="35" t="s">
        <v>232</v>
      </c>
      <c r="B92" s="64" t="s">
        <v>11</v>
      </c>
      <c r="C92" s="63"/>
      <c r="D92" s="40" t="s">
        <v>233</v>
      </c>
      <c r="E92" s="35"/>
      <c r="F92" s="64"/>
      <c r="G92" s="65"/>
      <c r="H92" s="41"/>
      <c r="I92" s="41">
        <f>SUM(I93:I104)</f>
        <v>0</v>
      </c>
      <c r="J92" s="31" t="e">
        <f>SUM(J93:J104)</f>
        <v>#DIV/0!</v>
      </c>
    </row>
    <row r="93" spans="1:10" ht="51.95" customHeight="1" x14ac:dyDescent="0.2">
      <c r="A93" s="51" t="s">
        <v>299</v>
      </c>
      <c r="B93" s="51">
        <v>94273</v>
      </c>
      <c r="C93" s="51" t="s">
        <v>24</v>
      </c>
      <c r="D93" s="26" t="s">
        <v>42</v>
      </c>
      <c r="E93" s="25" t="s">
        <v>21</v>
      </c>
      <c r="F93" s="27">
        <v>193.5</v>
      </c>
      <c r="G93" s="184"/>
      <c r="H93" s="28">
        <f t="shared" ref="H93:H104" si="9">ROUND((G93*(1+$I$7)),2)</f>
        <v>0</v>
      </c>
      <c r="I93" s="28">
        <f t="shared" ref="I93:I104" si="10">ROUND((F93*H93),2)</f>
        <v>0</v>
      </c>
      <c r="J93" s="128" t="e">
        <f t="shared" ref="J93:J104" si="11">I93/$I$6</f>
        <v>#DIV/0!</v>
      </c>
    </row>
    <row r="94" spans="1:10" ht="51.95" customHeight="1" x14ac:dyDescent="0.2">
      <c r="A94" s="25" t="s">
        <v>300</v>
      </c>
      <c r="B94" s="25">
        <v>94274</v>
      </c>
      <c r="C94" s="25" t="s">
        <v>24</v>
      </c>
      <c r="D94" s="26" t="s">
        <v>92</v>
      </c>
      <c r="E94" s="25" t="s">
        <v>21</v>
      </c>
      <c r="F94" s="27">
        <v>12.8</v>
      </c>
      <c r="G94" s="184"/>
      <c r="H94" s="28">
        <f t="shared" si="9"/>
        <v>0</v>
      </c>
      <c r="I94" s="28">
        <f t="shared" si="10"/>
        <v>0</v>
      </c>
      <c r="J94" s="128" t="e">
        <f t="shared" si="11"/>
        <v>#DIV/0!</v>
      </c>
    </row>
    <row r="95" spans="1:10" ht="65.099999999999994" customHeight="1" x14ac:dyDescent="0.2">
      <c r="A95" s="25" t="s">
        <v>301</v>
      </c>
      <c r="B95" s="25">
        <v>101207</v>
      </c>
      <c r="C95" s="25" t="s">
        <v>24</v>
      </c>
      <c r="D95" s="26" t="s">
        <v>80</v>
      </c>
      <c r="E95" s="25" t="s">
        <v>180</v>
      </c>
      <c r="F95" s="27">
        <v>48.1</v>
      </c>
      <c r="G95" s="184"/>
      <c r="H95" s="28">
        <f t="shared" si="9"/>
        <v>0</v>
      </c>
      <c r="I95" s="28">
        <f t="shared" si="10"/>
        <v>0</v>
      </c>
      <c r="J95" s="128" t="e">
        <f t="shared" si="11"/>
        <v>#DIV/0!</v>
      </c>
    </row>
    <row r="96" spans="1:10" ht="39" customHeight="1" x14ac:dyDescent="0.2">
      <c r="A96" s="25" t="s">
        <v>302</v>
      </c>
      <c r="B96" s="25">
        <v>95426</v>
      </c>
      <c r="C96" s="25" t="s">
        <v>24</v>
      </c>
      <c r="D96" s="26" t="s">
        <v>81</v>
      </c>
      <c r="E96" s="25" t="s">
        <v>287</v>
      </c>
      <c r="F96" s="27">
        <v>144.30000000000001</v>
      </c>
      <c r="G96" s="184"/>
      <c r="H96" s="53">
        <f t="shared" si="9"/>
        <v>0</v>
      </c>
      <c r="I96" s="28">
        <f t="shared" si="10"/>
        <v>0</v>
      </c>
      <c r="J96" s="128" t="e">
        <f t="shared" si="11"/>
        <v>#DIV/0!</v>
      </c>
    </row>
    <row r="97" spans="1:10" ht="26.1" customHeight="1" x14ac:dyDescent="0.2">
      <c r="A97" s="25" t="s">
        <v>303</v>
      </c>
      <c r="B97" s="25">
        <v>100574</v>
      </c>
      <c r="C97" s="25" t="s">
        <v>24</v>
      </c>
      <c r="D97" s="26" t="s">
        <v>82</v>
      </c>
      <c r="E97" s="25" t="s">
        <v>180</v>
      </c>
      <c r="F97" s="27">
        <v>48.1</v>
      </c>
      <c r="G97" s="184"/>
      <c r="H97" s="53">
        <f t="shared" si="9"/>
        <v>0</v>
      </c>
      <c r="I97" s="28">
        <f t="shared" si="10"/>
        <v>0</v>
      </c>
      <c r="J97" s="128" t="e">
        <f t="shared" si="11"/>
        <v>#DIV/0!</v>
      </c>
    </row>
    <row r="98" spans="1:10" ht="26.1" customHeight="1" x14ac:dyDescent="0.2">
      <c r="A98" s="25" t="s">
        <v>304</v>
      </c>
      <c r="B98" s="25" t="s">
        <v>290</v>
      </c>
      <c r="C98" s="25" t="s">
        <v>166</v>
      </c>
      <c r="D98" s="26" t="s">
        <v>83</v>
      </c>
      <c r="E98" s="25" t="s">
        <v>180</v>
      </c>
      <c r="F98" s="27">
        <v>48.1</v>
      </c>
      <c r="G98" s="184"/>
      <c r="H98" s="53">
        <f t="shared" si="9"/>
        <v>0</v>
      </c>
      <c r="I98" s="28">
        <f t="shared" si="10"/>
        <v>0</v>
      </c>
      <c r="J98" s="128" t="e">
        <f t="shared" si="11"/>
        <v>#DIV/0!</v>
      </c>
    </row>
    <row r="99" spans="1:10" ht="24" customHeight="1" x14ac:dyDescent="0.2">
      <c r="A99" s="25" t="s">
        <v>305</v>
      </c>
      <c r="B99" s="29" t="s">
        <v>85</v>
      </c>
      <c r="C99" s="29" t="s">
        <v>14</v>
      </c>
      <c r="D99" s="30" t="s">
        <v>86</v>
      </c>
      <c r="E99" s="25" t="s">
        <v>180</v>
      </c>
      <c r="F99" s="27">
        <v>23.5</v>
      </c>
      <c r="G99" s="184"/>
      <c r="H99" s="53">
        <f t="shared" si="9"/>
        <v>0</v>
      </c>
      <c r="I99" s="28">
        <f t="shared" si="10"/>
        <v>0</v>
      </c>
      <c r="J99" s="128" t="e">
        <f t="shared" si="11"/>
        <v>#DIV/0!</v>
      </c>
    </row>
    <row r="100" spans="1:10" ht="24" customHeight="1" x14ac:dyDescent="0.2">
      <c r="A100" s="25" t="s">
        <v>306</v>
      </c>
      <c r="B100" s="25" t="s">
        <v>292</v>
      </c>
      <c r="C100" s="25" t="s">
        <v>166</v>
      </c>
      <c r="D100" s="26" t="s">
        <v>87</v>
      </c>
      <c r="E100" s="25" t="s">
        <v>180</v>
      </c>
      <c r="F100" s="27">
        <v>33</v>
      </c>
      <c r="G100" s="184"/>
      <c r="H100" s="53">
        <f t="shared" si="9"/>
        <v>0</v>
      </c>
      <c r="I100" s="28">
        <f t="shared" si="10"/>
        <v>0</v>
      </c>
      <c r="J100" s="128" t="e">
        <f t="shared" si="11"/>
        <v>#DIV/0!</v>
      </c>
    </row>
    <row r="101" spans="1:10" ht="26.1" customHeight="1" x14ac:dyDescent="0.2">
      <c r="A101" s="25" t="s">
        <v>307</v>
      </c>
      <c r="B101" s="25" t="s">
        <v>294</v>
      </c>
      <c r="C101" s="25" t="s">
        <v>166</v>
      </c>
      <c r="D101" s="26" t="s">
        <v>88</v>
      </c>
      <c r="E101" s="25" t="s">
        <v>180</v>
      </c>
      <c r="F101" s="27">
        <v>33</v>
      </c>
      <c r="G101" s="184"/>
      <c r="H101" s="53">
        <f t="shared" si="9"/>
        <v>0</v>
      </c>
      <c r="I101" s="28">
        <f t="shared" si="10"/>
        <v>0</v>
      </c>
      <c r="J101" s="128" t="e">
        <f t="shared" si="11"/>
        <v>#DIV/0!</v>
      </c>
    </row>
    <row r="102" spans="1:10" ht="39" customHeight="1" x14ac:dyDescent="0.2">
      <c r="A102" s="25" t="s">
        <v>308</v>
      </c>
      <c r="B102" s="25" t="s">
        <v>296</v>
      </c>
      <c r="C102" s="25" t="s">
        <v>166</v>
      </c>
      <c r="D102" s="26" t="s">
        <v>89</v>
      </c>
      <c r="E102" s="25" t="s">
        <v>168</v>
      </c>
      <c r="F102" s="27">
        <v>467.5</v>
      </c>
      <c r="G102" s="184"/>
      <c r="H102" s="53">
        <f t="shared" si="9"/>
        <v>0</v>
      </c>
      <c r="I102" s="28">
        <f t="shared" si="10"/>
        <v>0</v>
      </c>
      <c r="J102" s="128" t="e">
        <f t="shared" si="11"/>
        <v>#DIV/0!</v>
      </c>
    </row>
    <row r="103" spans="1:10" ht="24" customHeight="1" x14ac:dyDescent="0.2">
      <c r="A103" s="25" t="s">
        <v>309</v>
      </c>
      <c r="B103" s="25">
        <v>13002004</v>
      </c>
      <c r="C103" s="25" t="s">
        <v>31</v>
      </c>
      <c r="D103" s="26" t="s">
        <v>90</v>
      </c>
      <c r="E103" s="25" t="s">
        <v>168</v>
      </c>
      <c r="F103" s="27">
        <v>467.5</v>
      </c>
      <c r="G103" s="184"/>
      <c r="H103" s="53">
        <f t="shared" si="9"/>
        <v>0</v>
      </c>
      <c r="I103" s="28">
        <f t="shared" si="10"/>
        <v>0</v>
      </c>
      <c r="J103" s="128" t="e">
        <f t="shared" si="11"/>
        <v>#DIV/0!</v>
      </c>
    </row>
    <row r="104" spans="1:10" ht="39" customHeight="1" x14ac:dyDescent="0.2">
      <c r="A104" s="49" t="s">
        <v>310</v>
      </c>
      <c r="B104" s="49">
        <v>105004</v>
      </c>
      <c r="C104" s="49" t="s">
        <v>24</v>
      </c>
      <c r="D104" s="26" t="s">
        <v>91</v>
      </c>
      <c r="E104" s="49" t="s">
        <v>168</v>
      </c>
      <c r="F104" s="48">
        <v>14</v>
      </c>
      <c r="G104" s="185"/>
      <c r="H104" s="53">
        <f t="shared" si="9"/>
        <v>0</v>
      </c>
      <c r="I104" s="28">
        <f t="shared" si="10"/>
        <v>0</v>
      </c>
      <c r="J104" s="128" t="e">
        <f t="shared" si="11"/>
        <v>#DIV/0!</v>
      </c>
    </row>
    <row r="105" spans="1:10" s="4" customFormat="1" ht="14.25" x14ac:dyDescent="0.2">
      <c r="A105" s="35" t="s">
        <v>234</v>
      </c>
      <c r="B105" s="64" t="s">
        <v>11</v>
      </c>
      <c r="C105" s="63"/>
      <c r="D105" s="40" t="s">
        <v>93</v>
      </c>
      <c r="E105" s="35"/>
      <c r="F105" s="64"/>
      <c r="G105" s="65"/>
      <c r="H105" s="41"/>
      <c r="I105" s="41">
        <f>SUM(I106)</f>
        <v>0</v>
      </c>
      <c r="J105" s="31" t="e">
        <f>SUM(J106)</f>
        <v>#DIV/0!</v>
      </c>
    </row>
    <row r="106" spans="1:10" ht="39" customHeight="1" x14ac:dyDescent="0.2">
      <c r="A106" s="55" t="s">
        <v>311</v>
      </c>
      <c r="B106" s="55" t="s">
        <v>312</v>
      </c>
      <c r="C106" s="55" t="s">
        <v>14</v>
      </c>
      <c r="D106" s="26" t="s">
        <v>94</v>
      </c>
      <c r="E106" s="55" t="s">
        <v>168</v>
      </c>
      <c r="F106" s="56">
        <v>688</v>
      </c>
      <c r="G106" s="186"/>
      <c r="H106" s="53">
        <f>ROUND((G106*(1+$I$7)),2)</f>
        <v>0</v>
      </c>
      <c r="I106" s="28">
        <f>ROUND((F106*H106),2)</f>
        <v>0</v>
      </c>
      <c r="J106" s="128" t="e">
        <f>I106/$I$6</f>
        <v>#DIV/0!</v>
      </c>
    </row>
    <row r="107" spans="1:10" s="4" customFormat="1" ht="14.25" x14ac:dyDescent="0.2">
      <c r="A107" s="35" t="s">
        <v>235</v>
      </c>
      <c r="B107" s="64" t="s">
        <v>11</v>
      </c>
      <c r="C107" s="63"/>
      <c r="D107" s="40" t="s">
        <v>95</v>
      </c>
      <c r="E107" s="35"/>
      <c r="F107" s="64"/>
      <c r="G107" s="65" t="s">
        <v>13</v>
      </c>
      <c r="H107" s="41"/>
      <c r="I107" s="41">
        <f>SUM(I108:I110)</f>
        <v>0</v>
      </c>
      <c r="J107" s="31" t="e">
        <f>SUM(J108:J110)</f>
        <v>#DIV/0!</v>
      </c>
    </row>
    <row r="108" spans="1:10" ht="26.1" customHeight="1" x14ac:dyDescent="0.2">
      <c r="A108" s="51" t="s">
        <v>313</v>
      </c>
      <c r="B108" s="51" t="s">
        <v>592</v>
      </c>
      <c r="C108" s="51" t="s">
        <v>14</v>
      </c>
      <c r="D108" s="26" t="s">
        <v>593</v>
      </c>
      <c r="E108" s="51" t="s">
        <v>591</v>
      </c>
      <c r="F108" s="52">
        <v>1</v>
      </c>
      <c r="G108" s="183"/>
      <c r="H108" s="53">
        <f>ROUND((G108*(1+$I$7)),2)</f>
        <v>0</v>
      </c>
      <c r="I108" s="28">
        <f>ROUND((F108*H108),2)</f>
        <v>0</v>
      </c>
      <c r="J108" s="128" t="e">
        <f>I108/$I$6</f>
        <v>#DIV/0!</v>
      </c>
    </row>
    <row r="109" spans="1:10" ht="26.1" customHeight="1" x14ac:dyDescent="0.2">
      <c r="A109" s="25" t="s">
        <v>314</v>
      </c>
      <c r="B109" s="25">
        <v>30501</v>
      </c>
      <c r="C109" s="25" t="s">
        <v>28</v>
      </c>
      <c r="D109" s="26" t="s">
        <v>96</v>
      </c>
      <c r="E109" s="25" t="s">
        <v>168</v>
      </c>
      <c r="F109" s="27">
        <v>355</v>
      </c>
      <c r="G109" s="184"/>
      <c r="H109" s="53">
        <f>ROUND((G109*(1+$I$7)),2)</f>
        <v>0</v>
      </c>
      <c r="I109" s="28">
        <f>ROUND((F109*H109),2)</f>
        <v>0</v>
      </c>
      <c r="J109" s="128" t="e">
        <f>I109/$I$6</f>
        <v>#DIV/0!</v>
      </c>
    </row>
    <row r="110" spans="1:10" ht="24" customHeight="1" x14ac:dyDescent="0.2">
      <c r="A110" s="49" t="s">
        <v>315</v>
      </c>
      <c r="B110" s="49" t="s">
        <v>316</v>
      </c>
      <c r="C110" s="49" t="s">
        <v>166</v>
      </c>
      <c r="D110" s="26" t="s">
        <v>97</v>
      </c>
      <c r="E110" s="49" t="s">
        <v>180</v>
      </c>
      <c r="F110" s="48">
        <v>15</v>
      </c>
      <c r="G110" s="185"/>
      <c r="H110" s="53">
        <f>ROUND((G110*(1+$I$7)),2)</f>
        <v>0</v>
      </c>
      <c r="I110" s="28">
        <f>ROUND((F110*H110),2)</f>
        <v>0</v>
      </c>
      <c r="J110" s="128" t="e">
        <f>I110/$I$6</f>
        <v>#DIV/0!</v>
      </c>
    </row>
    <row r="111" spans="1:10" s="4" customFormat="1" ht="14.25" x14ac:dyDescent="0.2">
      <c r="A111" s="35" t="s">
        <v>236</v>
      </c>
      <c r="B111" s="64" t="s">
        <v>11</v>
      </c>
      <c r="C111" s="63"/>
      <c r="D111" s="40" t="s">
        <v>98</v>
      </c>
      <c r="E111" s="35"/>
      <c r="F111" s="64"/>
      <c r="G111" s="65" t="s">
        <v>13</v>
      </c>
      <c r="H111" s="41"/>
      <c r="I111" s="41">
        <f>SUM(I112:I118)</f>
        <v>0</v>
      </c>
      <c r="J111" s="31" t="e">
        <f>SUM(J112:J118)</f>
        <v>#DIV/0!</v>
      </c>
    </row>
    <row r="112" spans="1:10" ht="24" customHeight="1" x14ac:dyDescent="0.2">
      <c r="A112" s="51" t="s">
        <v>317</v>
      </c>
      <c r="B112" s="51" t="s">
        <v>318</v>
      </c>
      <c r="C112" s="51" t="s">
        <v>166</v>
      </c>
      <c r="D112" s="26" t="s">
        <v>99</v>
      </c>
      <c r="E112" s="51" t="s">
        <v>168</v>
      </c>
      <c r="F112" s="52">
        <v>33</v>
      </c>
      <c r="G112" s="183"/>
      <c r="H112" s="53">
        <f t="shared" ref="H112:H118" si="12">ROUND((G112*(1+$I$7)),2)</f>
        <v>0</v>
      </c>
      <c r="I112" s="28">
        <f t="shared" ref="I112:I118" si="13">ROUND((F112*H112),2)</f>
        <v>0</v>
      </c>
      <c r="J112" s="128" t="e">
        <f t="shared" ref="J112:J118" si="14">I112/$I$6</f>
        <v>#DIV/0!</v>
      </c>
    </row>
    <row r="113" spans="1:10" ht="24" customHeight="1" x14ac:dyDescent="0.2">
      <c r="A113" s="25" t="s">
        <v>319</v>
      </c>
      <c r="B113" s="25" t="s">
        <v>320</v>
      </c>
      <c r="C113" s="25" t="s">
        <v>166</v>
      </c>
      <c r="D113" s="26" t="s">
        <v>100</v>
      </c>
      <c r="E113" s="25" t="s">
        <v>168</v>
      </c>
      <c r="F113" s="27">
        <v>692</v>
      </c>
      <c r="G113" s="184"/>
      <c r="H113" s="53">
        <f t="shared" si="12"/>
        <v>0</v>
      </c>
      <c r="I113" s="28">
        <f t="shared" si="13"/>
        <v>0</v>
      </c>
      <c r="J113" s="128" t="e">
        <f t="shared" si="14"/>
        <v>#DIV/0!</v>
      </c>
    </row>
    <row r="114" spans="1:10" ht="24" customHeight="1" x14ac:dyDescent="0.2">
      <c r="A114" s="25" t="s">
        <v>321</v>
      </c>
      <c r="B114" s="25" t="s">
        <v>221</v>
      </c>
      <c r="C114" s="25" t="s">
        <v>166</v>
      </c>
      <c r="D114" s="26" t="s">
        <v>58</v>
      </c>
      <c r="E114" s="25" t="s">
        <v>168</v>
      </c>
      <c r="F114" s="27">
        <v>692</v>
      </c>
      <c r="G114" s="184"/>
      <c r="H114" s="53">
        <f t="shared" si="12"/>
        <v>0</v>
      </c>
      <c r="I114" s="28">
        <f t="shared" si="13"/>
        <v>0</v>
      </c>
      <c r="J114" s="128" t="e">
        <f t="shared" si="14"/>
        <v>#DIV/0!</v>
      </c>
    </row>
    <row r="115" spans="1:10" ht="26.1" customHeight="1" x14ac:dyDescent="0.2">
      <c r="A115" s="25" t="s">
        <v>322</v>
      </c>
      <c r="B115" s="25" t="s">
        <v>323</v>
      </c>
      <c r="C115" s="25" t="s">
        <v>166</v>
      </c>
      <c r="D115" s="26" t="s">
        <v>101</v>
      </c>
      <c r="E115" s="25" t="s">
        <v>180</v>
      </c>
      <c r="F115" s="27">
        <v>3</v>
      </c>
      <c r="G115" s="184"/>
      <c r="H115" s="53">
        <f t="shared" si="12"/>
        <v>0</v>
      </c>
      <c r="I115" s="28">
        <f t="shared" si="13"/>
        <v>0</v>
      </c>
      <c r="J115" s="128" t="e">
        <f t="shared" si="14"/>
        <v>#DIV/0!</v>
      </c>
    </row>
    <row r="116" spans="1:10" ht="65.099999999999994" customHeight="1" x14ac:dyDescent="0.2">
      <c r="A116" s="25" t="s">
        <v>324</v>
      </c>
      <c r="B116" s="25">
        <v>101207</v>
      </c>
      <c r="C116" s="25" t="s">
        <v>24</v>
      </c>
      <c r="D116" s="26" t="s">
        <v>80</v>
      </c>
      <c r="E116" s="25" t="s">
        <v>180</v>
      </c>
      <c r="F116" s="27">
        <v>300.3</v>
      </c>
      <c r="G116" s="184"/>
      <c r="H116" s="53">
        <f t="shared" si="12"/>
        <v>0</v>
      </c>
      <c r="I116" s="28">
        <f t="shared" si="13"/>
        <v>0</v>
      </c>
      <c r="J116" s="128" t="e">
        <f t="shared" si="14"/>
        <v>#DIV/0!</v>
      </c>
    </row>
    <row r="117" spans="1:10" ht="39" customHeight="1" x14ac:dyDescent="0.2">
      <c r="A117" s="25" t="s">
        <v>325</v>
      </c>
      <c r="B117" s="25">
        <v>95426</v>
      </c>
      <c r="C117" s="25" t="s">
        <v>24</v>
      </c>
      <c r="D117" s="26" t="s">
        <v>81</v>
      </c>
      <c r="E117" s="25" t="s">
        <v>287</v>
      </c>
      <c r="F117" s="27">
        <v>900.9</v>
      </c>
      <c r="G117" s="184"/>
      <c r="H117" s="53">
        <f t="shared" si="12"/>
        <v>0</v>
      </c>
      <c r="I117" s="28">
        <f t="shared" si="13"/>
        <v>0</v>
      </c>
      <c r="J117" s="128" t="e">
        <f t="shared" si="14"/>
        <v>#DIV/0!</v>
      </c>
    </row>
    <row r="118" spans="1:10" ht="26.1" customHeight="1" x14ac:dyDescent="0.2">
      <c r="A118" s="49" t="s">
        <v>326</v>
      </c>
      <c r="B118" s="49">
        <v>100574</v>
      </c>
      <c r="C118" s="49" t="s">
        <v>24</v>
      </c>
      <c r="D118" s="26" t="s">
        <v>82</v>
      </c>
      <c r="E118" s="49" t="s">
        <v>180</v>
      </c>
      <c r="F118" s="48">
        <v>300.3</v>
      </c>
      <c r="G118" s="185"/>
      <c r="H118" s="53">
        <f t="shared" si="12"/>
        <v>0</v>
      </c>
      <c r="I118" s="28">
        <f t="shared" si="13"/>
        <v>0</v>
      </c>
      <c r="J118" s="128" t="e">
        <f t="shared" si="14"/>
        <v>#DIV/0!</v>
      </c>
    </row>
    <row r="119" spans="1:10" s="4" customFormat="1" ht="14.25" x14ac:dyDescent="0.2">
      <c r="A119" s="35" t="s">
        <v>237</v>
      </c>
      <c r="B119" s="64" t="s">
        <v>11</v>
      </c>
      <c r="C119" s="63"/>
      <c r="D119" s="40" t="s">
        <v>102</v>
      </c>
      <c r="E119" s="35"/>
      <c r="F119" s="64"/>
      <c r="G119" s="65" t="s">
        <v>13</v>
      </c>
      <c r="H119" s="41"/>
      <c r="I119" s="41">
        <f>SUM(I120:I125)</f>
        <v>0</v>
      </c>
      <c r="J119" s="31" t="e">
        <f>SUM(J120:J125)</f>
        <v>#DIV/0!</v>
      </c>
    </row>
    <row r="120" spans="1:10" ht="65.099999999999994" customHeight="1" x14ac:dyDescent="0.2">
      <c r="A120" s="51" t="s">
        <v>327</v>
      </c>
      <c r="B120" s="51">
        <v>101207</v>
      </c>
      <c r="C120" s="51" t="s">
        <v>24</v>
      </c>
      <c r="D120" s="26" t="s">
        <v>80</v>
      </c>
      <c r="E120" s="51" t="s">
        <v>180</v>
      </c>
      <c r="F120" s="52">
        <v>27</v>
      </c>
      <c r="G120" s="183"/>
      <c r="H120" s="53">
        <f t="shared" ref="H120:H125" si="15">ROUND((G120*(1+$I$7)),2)</f>
        <v>0</v>
      </c>
      <c r="I120" s="28">
        <f t="shared" ref="I120:I125" si="16">ROUND((F120*H120),2)</f>
        <v>0</v>
      </c>
      <c r="J120" s="128" t="e">
        <f t="shared" ref="J120:J125" si="17">I120/$I$6</f>
        <v>#DIV/0!</v>
      </c>
    </row>
    <row r="121" spans="1:10" ht="39" customHeight="1" x14ac:dyDescent="0.2">
      <c r="A121" s="25" t="s">
        <v>328</v>
      </c>
      <c r="B121" s="25">
        <v>95426</v>
      </c>
      <c r="C121" s="25" t="s">
        <v>24</v>
      </c>
      <c r="D121" s="26" t="s">
        <v>81</v>
      </c>
      <c r="E121" s="25" t="s">
        <v>287</v>
      </c>
      <c r="F121" s="27">
        <v>81</v>
      </c>
      <c r="G121" s="184"/>
      <c r="H121" s="53">
        <f t="shared" si="15"/>
        <v>0</v>
      </c>
      <c r="I121" s="28">
        <f t="shared" si="16"/>
        <v>0</v>
      </c>
      <c r="J121" s="128" t="e">
        <f t="shared" si="17"/>
        <v>#DIV/0!</v>
      </c>
    </row>
    <row r="122" spans="1:10" ht="26.1" customHeight="1" x14ac:dyDescent="0.2">
      <c r="A122" s="25" t="s">
        <v>329</v>
      </c>
      <c r="B122" s="25">
        <v>100574</v>
      </c>
      <c r="C122" s="25" t="s">
        <v>24</v>
      </c>
      <c r="D122" s="26" t="s">
        <v>82</v>
      </c>
      <c r="E122" s="25" t="s">
        <v>180</v>
      </c>
      <c r="F122" s="27">
        <v>27</v>
      </c>
      <c r="G122" s="184"/>
      <c r="H122" s="53">
        <f t="shared" si="15"/>
        <v>0</v>
      </c>
      <c r="I122" s="28">
        <f t="shared" si="16"/>
        <v>0</v>
      </c>
      <c r="J122" s="128" t="e">
        <f t="shared" si="17"/>
        <v>#DIV/0!</v>
      </c>
    </row>
    <row r="123" spans="1:10" ht="26.1" customHeight="1" x14ac:dyDescent="0.2">
      <c r="A123" s="25" t="s">
        <v>330</v>
      </c>
      <c r="B123" s="25" t="s">
        <v>290</v>
      </c>
      <c r="C123" s="25" t="s">
        <v>166</v>
      </c>
      <c r="D123" s="26" t="s">
        <v>83</v>
      </c>
      <c r="E123" s="25" t="s">
        <v>180</v>
      </c>
      <c r="F123" s="27">
        <v>27</v>
      </c>
      <c r="G123" s="184"/>
      <c r="H123" s="53">
        <f t="shared" si="15"/>
        <v>0</v>
      </c>
      <c r="I123" s="28">
        <f t="shared" si="16"/>
        <v>0</v>
      </c>
      <c r="J123" s="128" t="e">
        <f t="shared" si="17"/>
        <v>#DIV/0!</v>
      </c>
    </row>
    <row r="124" spans="1:10" ht="39" customHeight="1" x14ac:dyDescent="0.2">
      <c r="A124" s="25" t="s">
        <v>331</v>
      </c>
      <c r="B124" s="25">
        <v>92403</v>
      </c>
      <c r="C124" s="25" t="s">
        <v>24</v>
      </c>
      <c r="D124" s="26" t="s">
        <v>103</v>
      </c>
      <c r="E124" s="25" t="s">
        <v>168</v>
      </c>
      <c r="F124" s="27">
        <v>258</v>
      </c>
      <c r="G124" s="184"/>
      <c r="H124" s="53">
        <f t="shared" si="15"/>
        <v>0</v>
      </c>
      <c r="I124" s="28">
        <f t="shared" si="16"/>
        <v>0</v>
      </c>
      <c r="J124" s="128" t="e">
        <f t="shared" si="17"/>
        <v>#DIV/0!</v>
      </c>
    </row>
    <row r="125" spans="1:10" ht="39" customHeight="1" x14ac:dyDescent="0.2">
      <c r="A125" s="49" t="s">
        <v>332</v>
      </c>
      <c r="B125" s="49" t="s">
        <v>333</v>
      </c>
      <c r="C125" s="49" t="s">
        <v>14</v>
      </c>
      <c r="D125" s="26" t="s">
        <v>104</v>
      </c>
      <c r="E125" s="49" t="s">
        <v>168</v>
      </c>
      <c r="F125" s="48">
        <v>13</v>
      </c>
      <c r="G125" s="185"/>
      <c r="H125" s="53">
        <f t="shared" si="15"/>
        <v>0</v>
      </c>
      <c r="I125" s="28">
        <f t="shared" si="16"/>
        <v>0</v>
      </c>
      <c r="J125" s="128" t="e">
        <f t="shared" si="17"/>
        <v>#DIV/0!</v>
      </c>
    </row>
    <row r="126" spans="1:10" s="4" customFormat="1" ht="14.25" x14ac:dyDescent="0.2">
      <c r="A126" s="35" t="s">
        <v>238</v>
      </c>
      <c r="B126" s="64" t="s">
        <v>11</v>
      </c>
      <c r="C126" s="63"/>
      <c r="D126" s="40" t="s">
        <v>105</v>
      </c>
      <c r="E126" s="35"/>
      <c r="F126" s="64"/>
      <c r="G126" s="65" t="s">
        <v>13</v>
      </c>
      <c r="H126" s="41"/>
      <c r="I126" s="41">
        <f>SUM(I127:I132)</f>
        <v>0</v>
      </c>
      <c r="J126" s="31" t="e">
        <f>SUM(J127:J132)</f>
        <v>#DIV/0!</v>
      </c>
    </row>
    <row r="127" spans="1:10" ht="65.099999999999994" customHeight="1" x14ac:dyDescent="0.2">
      <c r="A127" s="51" t="s">
        <v>334</v>
      </c>
      <c r="B127" s="51">
        <v>101207</v>
      </c>
      <c r="C127" s="51" t="s">
        <v>24</v>
      </c>
      <c r="D127" s="26" t="s">
        <v>80</v>
      </c>
      <c r="E127" s="51" t="s">
        <v>180</v>
      </c>
      <c r="F127" s="52">
        <v>53.5</v>
      </c>
      <c r="G127" s="183"/>
      <c r="H127" s="53">
        <f t="shared" ref="H127:H132" si="18">ROUND((G127*(1+$I$7)),2)</f>
        <v>0</v>
      </c>
      <c r="I127" s="28">
        <f t="shared" ref="I127:I132" si="19">ROUND((F127*H127),2)</f>
        <v>0</v>
      </c>
      <c r="J127" s="128" t="e">
        <f t="shared" ref="J127:J132" si="20">I127/$I$6</f>
        <v>#DIV/0!</v>
      </c>
    </row>
    <row r="128" spans="1:10" ht="39" customHeight="1" x14ac:dyDescent="0.2">
      <c r="A128" s="25" t="s">
        <v>335</v>
      </c>
      <c r="B128" s="25">
        <v>95426</v>
      </c>
      <c r="C128" s="25" t="s">
        <v>24</v>
      </c>
      <c r="D128" s="26" t="s">
        <v>81</v>
      </c>
      <c r="E128" s="25" t="s">
        <v>287</v>
      </c>
      <c r="F128" s="27">
        <v>160.5</v>
      </c>
      <c r="G128" s="184"/>
      <c r="H128" s="53">
        <f t="shared" si="18"/>
        <v>0</v>
      </c>
      <c r="I128" s="28">
        <f t="shared" si="19"/>
        <v>0</v>
      </c>
      <c r="J128" s="128" t="e">
        <f t="shared" si="20"/>
        <v>#DIV/0!</v>
      </c>
    </row>
    <row r="129" spans="1:10" ht="26.1" customHeight="1" x14ac:dyDescent="0.2">
      <c r="A129" s="25" t="s">
        <v>336</v>
      </c>
      <c r="B129" s="25">
        <v>100574</v>
      </c>
      <c r="C129" s="25" t="s">
        <v>24</v>
      </c>
      <c r="D129" s="26" t="s">
        <v>82</v>
      </c>
      <c r="E129" s="25" t="s">
        <v>180</v>
      </c>
      <c r="F129" s="27">
        <v>53.5</v>
      </c>
      <c r="G129" s="184"/>
      <c r="H129" s="53">
        <f t="shared" si="18"/>
        <v>0</v>
      </c>
      <c r="I129" s="28">
        <f t="shared" si="19"/>
        <v>0</v>
      </c>
      <c r="J129" s="128" t="e">
        <f t="shared" si="20"/>
        <v>#DIV/0!</v>
      </c>
    </row>
    <row r="130" spans="1:10" ht="26.1" customHeight="1" x14ac:dyDescent="0.2">
      <c r="A130" s="25" t="s">
        <v>337</v>
      </c>
      <c r="B130" s="25" t="s">
        <v>290</v>
      </c>
      <c r="C130" s="25" t="s">
        <v>166</v>
      </c>
      <c r="D130" s="26" t="s">
        <v>83</v>
      </c>
      <c r="E130" s="25" t="s">
        <v>180</v>
      </c>
      <c r="F130" s="27">
        <v>53.5</v>
      </c>
      <c r="G130" s="184"/>
      <c r="H130" s="53">
        <f t="shared" si="18"/>
        <v>0</v>
      </c>
      <c r="I130" s="28">
        <f t="shared" si="19"/>
        <v>0</v>
      </c>
      <c r="J130" s="128" t="e">
        <f t="shared" si="20"/>
        <v>#DIV/0!</v>
      </c>
    </row>
    <row r="131" spans="1:10" ht="39" customHeight="1" x14ac:dyDescent="0.2">
      <c r="A131" s="25" t="s">
        <v>338</v>
      </c>
      <c r="B131" s="25">
        <v>92403</v>
      </c>
      <c r="C131" s="25" t="s">
        <v>24</v>
      </c>
      <c r="D131" s="26" t="s">
        <v>103</v>
      </c>
      <c r="E131" s="25" t="s">
        <v>168</v>
      </c>
      <c r="F131" s="27">
        <v>477.5</v>
      </c>
      <c r="G131" s="184"/>
      <c r="H131" s="53">
        <f t="shared" si="18"/>
        <v>0</v>
      </c>
      <c r="I131" s="28">
        <f t="shared" si="19"/>
        <v>0</v>
      </c>
      <c r="J131" s="128" t="e">
        <f t="shared" si="20"/>
        <v>#DIV/0!</v>
      </c>
    </row>
    <row r="132" spans="1:10" ht="39" customHeight="1" x14ac:dyDescent="0.2">
      <c r="A132" s="49" t="s">
        <v>339</v>
      </c>
      <c r="B132" s="49" t="s">
        <v>333</v>
      </c>
      <c r="C132" s="49" t="s">
        <v>14</v>
      </c>
      <c r="D132" s="26" t="s">
        <v>104</v>
      </c>
      <c r="E132" s="49" t="s">
        <v>168</v>
      </c>
      <c r="F132" s="48">
        <v>59</v>
      </c>
      <c r="G132" s="185"/>
      <c r="H132" s="53">
        <f t="shared" si="18"/>
        <v>0</v>
      </c>
      <c r="I132" s="28">
        <f t="shared" si="19"/>
        <v>0</v>
      </c>
      <c r="J132" s="128" t="e">
        <f t="shared" si="20"/>
        <v>#DIV/0!</v>
      </c>
    </row>
    <row r="133" spans="1:10" s="4" customFormat="1" ht="14.25" x14ac:dyDescent="0.2">
      <c r="A133" s="35" t="s">
        <v>239</v>
      </c>
      <c r="B133" s="64" t="s">
        <v>11</v>
      </c>
      <c r="C133" s="63"/>
      <c r="D133" s="40" t="s">
        <v>106</v>
      </c>
      <c r="E133" s="35"/>
      <c r="F133" s="64"/>
      <c r="G133" s="65" t="s">
        <v>13</v>
      </c>
      <c r="H133" s="41"/>
      <c r="I133" s="41">
        <f>SUM(I134:I139)</f>
        <v>0</v>
      </c>
      <c r="J133" s="31" t="e">
        <f>SUM(J134:J139)</f>
        <v>#DIV/0!</v>
      </c>
    </row>
    <row r="134" spans="1:10" ht="65.099999999999994" customHeight="1" x14ac:dyDescent="0.2">
      <c r="A134" s="51" t="s">
        <v>340</v>
      </c>
      <c r="B134" s="51">
        <v>101207</v>
      </c>
      <c r="C134" s="51" t="s">
        <v>24</v>
      </c>
      <c r="D134" s="26" t="s">
        <v>80</v>
      </c>
      <c r="E134" s="51" t="s">
        <v>180</v>
      </c>
      <c r="F134" s="52">
        <v>68.099999999999994</v>
      </c>
      <c r="G134" s="183"/>
      <c r="H134" s="53">
        <f t="shared" ref="H134:H139" si="21">ROUND((G134*(1+$I$7)),2)</f>
        <v>0</v>
      </c>
      <c r="I134" s="28">
        <f t="shared" ref="I134:I139" si="22">ROUND((F134*H134),2)</f>
        <v>0</v>
      </c>
      <c r="J134" s="128" t="e">
        <f t="shared" ref="J134:J139" si="23">I134/$I$6</f>
        <v>#DIV/0!</v>
      </c>
    </row>
    <row r="135" spans="1:10" ht="39" customHeight="1" x14ac:dyDescent="0.2">
      <c r="A135" s="25" t="s">
        <v>341</v>
      </c>
      <c r="B135" s="25">
        <v>95426</v>
      </c>
      <c r="C135" s="25" t="s">
        <v>24</v>
      </c>
      <c r="D135" s="26" t="s">
        <v>81</v>
      </c>
      <c r="E135" s="25" t="s">
        <v>287</v>
      </c>
      <c r="F135" s="27">
        <v>204.3</v>
      </c>
      <c r="G135" s="184"/>
      <c r="H135" s="53">
        <f t="shared" si="21"/>
        <v>0</v>
      </c>
      <c r="I135" s="28">
        <f t="shared" si="22"/>
        <v>0</v>
      </c>
      <c r="J135" s="128" t="e">
        <f t="shared" si="23"/>
        <v>#DIV/0!</v>
      </c>
    </row>
    <row r="136" spans="1:10" ht="26.1" customHeight="1" x14ac:dyDescent="0.2">
      <c r="A136" s="25" t="s">
        <v>342</v>
      </c>
      <c r="B136" s="25">
        <v>100574</v>
      </c>
      <c r="C136" s="25" t="s">
        <v>24</v>
      </c>
      <c r="D136" s="26" t="s">
        <v>82</v>
      </c>
      <c r="E136" s="25" t="s">
        <v>180</v>
      </c>
      <c r="F136" s="27">
        <v>68.099999999999994</v>
      </c>
      <c r="G136" s="184"/>
      <c r="H136" s="28">
        <f t="shared" si="21"/>
        <v>0</v>
      </c>
      <c r="I136" s="28">
        <f t="shared" si="22"/>
        <v>0</v>
      </c>
      <c r="J136" s="128" t="e">
        <f t="shared" si="23"/>
        <v>#DIV/0!</v>
      </c>
    </row>
    <row r="137" spans="1:10" ht="26.1" customHeight="1" x14ac:dyDescent="0.2">
      <c r="A137" s="25" t="s">
        <v>343</v>
      </c>
      <c r="B137" s="25" t="s">
        <v>290</v>
      </c>
      <c r="C137" s="25" t="s">
        <v>166</v>
      </c>
      <c r="D137" s="26" t="s">
        <v>83</v>
      </c>
      <c r="E137" s="25" t="s">
        <v>180</v>
      </c>
      <c r="F137" s="27">
        <v>68.099999999999994</v>
      </c>
      <c r="G137" s="184"/>
      <c r="H137" s="28">
        <f t="shared" si="21"/>
        <v>0</v>
      </c>
      <c r="I137" s="28">
        <f t="shared" si="22"/>
        <v>0</v>
      </c>
      <c r="J137" s="128" t="e">
        <f t="shared" si="23"/>
        <v>#DIV/0!</v>
      </c>
    </row>
    <row r="138" spans="1:10" ht="39" customHeight="1" x14ac:dyDescent="0.2">
      <c r="A138" s="25" t="s">
        <v>344</v>
      </c>
      <c r="B138" s="25">
        <v>92403</v>
      </c>
      <c r="C138" s="25" t="s">
        <v>24</v>
      </c>
      <c r="D138" s="26" t="s">
        <v>103</v>
      </c>
      <c r="E138" s="25" t="s">
        <v>168</v>
      </c>
      <c r="F138" s="27">
        <v>337.5</v>
      </c>
      <c r="G138" s="184"/>
      <c r="H138" s="53">
        <f t="shared" si="21"/>
        <v>0</v>
      </c>
      <c r="I138" s="28">
        <f t="shared" si="22"/>
        <v>0</v>
      </c>
      <c r="J138" s="128" t="e">
        <f t="shared" si="23"/>
        <v>#DIV/0!</v>
      </c>
    </row>
    <row r="139" spans="1:10" ht="39" customHeight="1" x14ac:dyDescent="0.2">
      <c r="A139" s="49" t="s">
        <v>345</v>
      </c>
      <c r="B139" s="49" t="s">
        <v>333</v>
      </c>
      <c r="C139" s="49" t="s">
        <v>14</v>
      </c>
      <c r="D139" s="26" t="s">
        <v>104</v>
      </c>
      <c r="E139" s="49" t="s">
        <v>168</v>
      </c>
      <c r="F139" s="48">
        <v>344.5</v>
      </c>
      <c r="G139" s="185"/>
      <c r="H139" s="28">
        <f t="shared" si="21"/>
        <v>0</v>
      </c>
      <c r="I139" s="28">
        <f t="shared" si="22"/>
        <v>0</v>
      </c>
      <c r="J139" s="128" t="e">
        <f t="shared" si="23"/>
        <v>#DIV/0!</v>
      </c>
    </row>
    <row r="140" spans="1:10" s="4" customFormat="1" ht="14.25" x14ac:dyDescent="0.2">
      <c r="A140" s="35" t="s">
        <v>240</v>
      </c>
      <c r="B140" s="64" t="s">
        <v>11</v>
      </c>
      <c r="C140" s="63"/>
      <c r="D140" s="40" t="s">
        <v>107</v>
      </c>
      <c r="E140" s="35"/>
      <c r="F140" s="64"/>
      <c r="G140" s="65" t="s">
        <v>13</v>
      </c>
      <c r="H140" s="41"/>
      <c r="I140" s="41">
        <f>SUM(I141:I146)</f>
        <v>0</v>
      </c>
      <c r="J140" s="31" t="e">
        <f>SUM(J141:J146)</f>
        <v>#DIV/0!</v>
      </c>
    </row>
    <row r="141" spans="1:10" ht="65.099999999999994" customHeight="1" x14ac:dyDescent="0.2">
      <c r="A141" s="51" t="s">
        <v>346</v>
      </c>
      <c r="B141" s="51">
        <v>101207</v>
      </c>
      <c r="C141" s="51" t="s">
        <v>24</v>
      </c>
      <c r="D141" s="26" t="s">
        <v>80</v>
      </c>
      <c r="E141" s="51" t="s">
        <v>180</v>
      </c>
      <c r="F141" s="52">
        <v>66</v>
      </c>
      <c r="G141" s="183"/>
      <c r="H141" s="53">
        <f t="shared" ref="H141:H146" si="24">ROUND((G141*(1+$I$7)),2)</f>
        <v>0</v>
      </c>
      <c r="I141" s="28">
        <f t="shared" ref="I141:I146" si="25">ROUND((F141*H141),2)</f>
        <v>0</v>
      </c>
      <c r="J141" s="128" t="e">
        <f t="shared" ref="J141:J146" si="26">I141/$I$6</f>
        <v>#DIV/0!</v>
      </c>
    </row>
    <row r="142" spans="1:10" ht="39" customHeight="1" x14ac:dyDescent="0.2">
      <c r="A142" s="25" t="s">
        <v>347</v>
      </c>
      <c r="B142" s="25">
        <v>95426</v>
      </c>
      <c r="C142" s="25" t="s">
        <v>24</v>
      </c>
      <c r="D142" s="26" t="s">
        <v>81</v>
      </c>
      <c r="E142" s="25" t="s">
        <v>287</v>
      </c>
      <c r="F142" s="27">
        <v>198</v>
      </c>
      <c r="G142" s="184"/>
      <c r="H142" s="53">
        <f t="shared" si="24"/>
        <v>0</v>
      </c>
      <c r="I142" s="28">
        <f t="shared" si="25"/>
        <v>0</v>
      </c>
      <c r="J142" s="128" t="e">
        <f t="shared" si="26"/>
        <v>#DIV/0!</v>
      </c>
    </row>
    <row r="143" spans="1:10" ht="26.1" customHeight="1" x14ac:dyDescent="0.2">
      <c r="A143" s="25" t="s">
        <v>348</v>
      </c>
      <c r="B143" s="25">
        <v>100574</v>
      </c>
      <c r="C143" s="25" t="s">
        <v>24</v>
      </c>
      <c r="D143" s="26" t="s">
        <v>82</v>
      </c>
      <c r="E143" s="25" t="s">
        <v>180</v>
      </c>
      <c r="F143" s="27">
        <v>66</v>
      </c>
      <c r="G143" s="184"/>
      <c r="H143" s="53">
        <f t="shared" si="24"/>
        <v>0</v>
      </c>
      <c r="I143" s="28">
        <f t="shared" si="25"/>
        <v>0</v>
      </c>
      <c r="J143" s="128" t="e">
        <f t="shared" si="26"/>
        <v>#DIV/0!</v>
      </c>
    </row>
    <row r="144" spans="1:10" ht="26.1" customHeight="1" x14ac:dyDescent="0.2">
      <c r="A144" s="25" t="s">
        <v>349</v>
      </c>
      <c r="B144" s="25" t="s">
        <v>290</v>
      </c>
      <c r="C144" s="25" t="s">
        <v>166</v>
      </c>
      <c r="D144" s="26" t="s">
        <v>83</v>
      </c>
      <c r="E144" s="25" t="s">
        <v>180</v>
      </c>
      <c r="F144" s="27">
        <v>66</v>
      </c>
      <c r="G144" s="184"/>
      <c r="H144" s="53">
        <f t="shared" si="24"/>
        <v>0</v>
      </c>
      <c r="I144" s="28">
        <f t="shared" si="25"/>
        <v>0</v>
      </c>
      <c r="J144" s="128" t="e">
        <f t="shared" si="26"/>
        <v>#DIV/0!</v>
      </c>
    </row>
    <row r="145" spans="1:10" ht="39" customHeight="1" x14ac:dyDescent="0.2">
      <c r="A145" s="25" t="s">
        <v>350</v>
      </c>
      <c r="B145" s="25">
        <v>92403</v>
      </c>
      <c r="C145" s="25" t="s">
        <v>24</v>
      </c>
      <c r="D145" s="26" t="s">
        <v>103</v>
      </c>
      <c r="E145" s="25" t="s">
        <v>168</v>
      </c>
      <c r="F145" s="27">
        <v>521</v>
      </c>
      <c r="G145" s="184"/>
      <c r="H145" s="53">
        <f t="shared" si="24"/>
        <v>0</v>
      </c>
      <c r="I145" s="28">
        <f t="shared" si="25"/>
        <v>0</v>
      </c>
      <c r="J145" s="128" t="e">
        <f t="shared" si="26"/>
        <v>#DIV/0!</v>
      </c>
    </row>
    <row r="146" spans="1:10" ht="39" customHeight="1" x14ac:dyDescent="0.2">
      <c r="A146" s="49" t="s">
        <v>351</v>
      </c>
      <c r="B146" s="49" t="s">
        <v>333</v>
      </c>
      <c r="C146" s="49" t="s">
        <v>14</v>
      </c>
      <c r="D146" s="26" t="s">
        <v>104</v>
      </c>
      <c r="E146" s="49" t="s">
        <v>168</v>
      </c>
      <c r="F146" s="48">
        <v>139.5</v>
      </c>
      <c r="G146" s="185"/>
      <c r="H146" s="53">
        <f t="shared" si="24"/>
        <v>0</v>
      </c>
      <c r="I146" s="28">
        <f t="shared" si="25"/>
        <v>0</v>
      </c>
      <c r="J146" s="128" t="e">
        <f t="shared" si="26"/>
        <v>#DIV/0!</v>
      </c>
    </row>
    <row r="147" spans="1:10" s="4" customFormat="1" ht="14.25" x14ac:dyDescent="0.2">
      <c r="A147" s="35" t="s">
        <v>241</v>
      </c>
      <c r="B147" s="64" t="s">
        <v>11</v>
      </c>
      <c r="C147" s="63"/>
      <c r="D147" s="40" t="s">
        <v>108</v>
      </c>
      <c r="E147" s="35"/>
      <c r="F147" s="64"/>
      <c r="G147" s="65" t="s">
        <v>13</v>
      </c>
      <c r="H147" s="41"/>
      <c r="I147" s="41">
        <f>SUM(I148:I153)</f>
        <v>0</v>
      </c>
      <c r="J147" s="31" t="e">
        <f>SUM(J148:J153)</f>
        <v>#DIV/0!</v>
      </c>
    </row>
    <row r="148" spans="1:10" ht="65.099999999999994" customHeight="1" x14ac:dyDescent="0.2">
      <c r="A148" s="51" t="s">
        <v>352</v>
      </c>
      <c r="B148" s="51">
        <v>101207</v>
      </c>
      <c r="C148" s="51" t="s">
        <v>24</v>
      </c>
      <c r="D148" s="26" t="s">
        <v>80</v>
      </c>
      <c r="E148" s="51" t="s">
        <v>180</v>
      </c>
      <c r="F148" s="52">
        <v>53.2</v>
      </c>
      <c r="G148" s="183"/>
      <c r="H148" s="53">
        <f t="shared" ref="H148:H153" si="27">ROUND((G148*(1+$I$7)),2)</f>
        <v>0</v>
      </c>
      <c r="I148" s="28">
        <f t="shared" ref="I148:I153" si="28">ROUND((F148*H148),2)</f>
        <v>0</v>
      </c>
      <c r="J148" s="128" t="e">
        <f t="shared" ref="J148:J153" si="29">I148/$I$6</f>
        <v>#DIV/0!</v>
      </c>
    </row>
    <row r="149" spans="1:10" ht="39" customHeight="1" x14ac:dyDescent="0.2">
      <c r="A149" s="25" t="s">
        <v>353</v>
      </c>
      <c r="B149" s="25">
        <v>95426</v>
      </c>
      <c r="C149" s="25" t="s">
        <v>24</v>
      </c>
      <c r="D149" s="26" t="s">
        <v>81</v>
      </c>
      <c r="E149" s="25" t="s">
        <v>287</v>
      </c>
      <c r="F149" s="27">
        <v>159.6</v>
      </c>
      <c r="G149" s="184"/>
      <c r="H149" s="53">
        <f t="shared" si="27"/>
        <v>0</v>
      </c>
      <c r="I149" s="28">
        <f t="shared" si="28"/>
        <v>0</v>
      </c>
      <c r="J149" s="128" t="e">
        <f t="shared" si="29"/>
        <v>#DIV/0!</v>
      </c>
    </row>
    <row r="150" spans="1:10" ht="26.1" customHeight="1" x14ac:dyDescent="0.2">
      <c r="A150" s="25" t="s">
        <v>354</v>
      </c>
      <c r="B150" s="25">
        <v>100574</v>
      </c>
      <c r="C150" s="25" t="s">
        <v>24</v>
      </c>
      <c r="D150" s="26" t="s">
        <v>82</v>
      </c>
      <c r="E150" s="25" t="s">
        <v>180</v>
      </c>
      <c r="F150" s="27">
        <v>53.2</v>
      </c>
      <c r="G150" s="184"/>
      <c r="H150" s="53">
        <f t="shared" si="27"/>
        <v>0</v>
      </c>
      <c r="I150" s="28">
        <f t="shared" si="28"/>
        <v>0</v>
      </c>
      <c r="J150" s="128" t="e">
        <f t="shared" si="29"/>
        <v>#DIV/0!</v>
      </c>
    </row>
    <row r="151" spans="1:10" ht="26.1" customHeight="1" x14ac:dyDescent="0.2">
      <c r="A151" s="25" t="s">
        <v>355</v>
      </c>
      <c r="B151" s="25" t="s">
        <v>290</v>
      </c>
      <c r="C151" s="25" t="s">
        <v>166</v>
      </c>
      <c r="D151" s="26" t="s">
        <v>83</v>
      </c>
      <c r="E151" s="25" t="s">
        <v>180</v>
      </c>
      <c r="F151" s="27">
        <v>53.2</v>
      </c>
      <c r="G151" s="184"/>
      <c r="H151" s="53">
        <f t="shared" si="27"/>
        <v>0</v>
      </c>
      <c r="I151" s="28">
        <f t="shared" si="28"/>
        <v>0</v>
      </c>
      <c r="J151" s="128" t="e">
        <f t="shared" si="29"/>
        <v>#DIV/0!</v>
      </c>
    </row>
    <row r="152" spans="1:10" ht="39" customHeight="1" x14ac:dyDescent="0.2">
      <c r="A152" s="25" t="s">
        <v>356</v>
      </c>
      <c r="B152" s="25">
        <v>92403</v>
      </c>
      <c r="C152" s="25" t="s">
        <v>24</v>
      </c>
      <c r="D152" s="26" t="s">
        <v>103</v>
      </c>
      <c r="E152" s="25" t="s">
        <v>168</v>
      </c>
      <c r="F152" s="27">
        <v>207.5</v>
      </c>
      <c r="G152" s="184"/>
      <c r="H152" s="53">
        <f t="shared" si="27"/>
        <v>0</v>
      </c>
      <c r="I152" s="28">
        <f t="shared" si="28"/>
        <v>0</v>
      </c>
      <c r="J152" s="128" t="e">
        <f t="shared" si="29"/>
        <v>#DIV/0!</v>
      </c>
    </row>
    <row r="153" spans="1:10" ht="39" customHeight="1" x14ac:dyDescent="0.2">
      <c r="A153" s="49" t="s">
        <v>357</v>
      </c>
      <c r="B153" s="49" t="s">
        <v>333</v>
      </c>
      <c r="C153" s="49" t="s">
        <v>14</v>
      </c>
      <c r="D153" s="26" t="s">
        <v>104</v>
      </c>
      <c r="E153" s="49" t="s">
        <v>168</v>
      </c>
      <c r="F153" s="48">
        <v>325.5</v>
      </c>
      <c r="G153" s="185"/>
      <c r="H153" s="53">
        <f t="shared" si="27"/>
        <v>0</v>
      </c>
      <c r="I153" s="28">
        <f t="shared" si="28"/>
        <v>0</v>
      </c>
      <c r="J153" s="128" t="e">
        <f t="shared" si="29"/>
        <v>#DIV/0!</v>
      </c>
    </row>
    <row r="154" spans="1:10" s="4" customFormat="1" ht="14.25" x14ac:dyDescent="0.2">
      <c r="A154" s="35" t="s">
        <v>242</v>
      </c>
      <c r="B154" s="64" t="s">
        <v>11</v>
      </c>
      <c r="C154" s="63"/>
      <c r="D154" s="40" t="s">
        <v>109</v>
      </c>
      <c r="E154" s="35"/>
      <c r="F154" s="64"/>
      <c r="G154" s="65" t="s">
        <v>13</v>
      </c>
      <c r="H154" s="41"/>
      <c r="I154" s="41">
        <f>SUM(I155:I160)</f>
        <v>0</v>
      </c>
      <c r="J154" s="31" t="e">
        <f>SUM(J155:J160)</f>
        <v>#DIV/0!</v>
      </c>
    </row>
    <row r="155" spans="1:10" ht="65.099999999999994" customHeight="1" x14ac:dyDescent="0.2">
      <c r="A155" s="51" t="s">
        <v>358</v>
      </c>
      <c r="B155" s="51">
        <v>101207</v>
      </c>
      <c r="C155" s="51" t="s">
        <v>24</v>
      </c>
      <c r="D155" s="26" t="s">
        <v>80</v>
      </c>
      <c r="E155" s="51" t="s">
        <v>180</v>
      </c>
      <c r="F155" s="52">
        <v>60.6</v>
      </c>
      <c r="G155" s="183"/>
      <c r="H155" s="53">
        <f t="shared" ref="H155:H160" si="30">ROUND((G155*(1+$I$7)),2)</f>
        <v>0</v>
      </c>
      <c r="I155" s="28">
        <f t="shared" ref="I155:I160" si="31">ROUND((F155*H155),2)</f>
        <v>0</v>
      </c>
      <c r="J155" s="128" t="e">
        <f t="shared" ref="J155:J160" si="32">I155/$I$6</f>
        <v>#DIV/0!</v>
      </c>
    </row>
    <row r="156" spans="1:10" ht="39" customHeight="1" x14ac:dyDescent="0.2">
      <c r="A156" s="25" t="s">
        <v>359</v>
      </c>
      <c r="B156" s="25">
        <v>95426</v>
      </c>
      <c r="C156" s="25" t="s">
        <v>24</v>
      </c>
      <c r="D156" s="26" t="s">
        <v>81</v>
      </c>
      <c r="E156" s="25" t="s">
        <v>287</v>
      </c>
      <c r="F156" s="27">
        <v>181.8</v>
      </c>
      <c r="G156" s="184"/>
      <c r="H156" s="53">
        <f t="shared" si="30"/>
        <v>0</v>
      </c>
      <c r="I156" s="28">
        <f t="shared" si="31"/>
        <v>0</v>
      </c>
      <c r="J156" s="128" t="e">
        <f t="shared" si="32"/>
        <v>#DIV/0!</v>
      </c>
    </row>
    <row r="157" spans="1:10" ht="26.1" customHeight="1" x14ac:dyDescent="0.2">
      <c r="A157" s="25" t="s">
        <v>360</v>
      </c>
      <c r="B157" s="25">
        <v>100574</v>
      </c>
      <c r="C157" s="25" t="s">
        <v>24</v>
      </c>
      <c r="D157" s="26" t="s">
        <v>82</v>
      </c>
      <c r="E157" s="25" t="s">
        <v>180</v>
      </c>
      <c r="F157" s="27">
        <v>60.6</v>
      </c>
      <c r="G157" s="184"/>
      <c r="H157" s="53">
        <f t="shared" si="30"/>
        <v>0</v>
      </c>
      <c r="I157" s="28">
        <f t="shared" si="31"/>
        <v>0</v>
      </c>
      <c r="J157" s="128" t="e">
        <f t="shared" si="32"/>
        <v>#DIV/0!</v>
      </c>
    </row>
    <row r="158" spans="1:10" ht="26.1" customHeight="1" x14ac:dyDescent="0.2">
      <c r="A158" s="25" t="s">
        <v>361</v>
      </c>
      <c r="B158" s="25" t="s">
        <v>290</v>
      </c>
      <c r="C158" s="25" t="s">
        <v>166</v>
      </c>
      <c r="D158" s="26" t="s">
        <v>83</v>
      </c>
      <c r="E158" s="25" t="s">
        <v>180</v>
      </c>
      <c r="F158" s="27">
        <v>60.6</v>
      </c>
      <c r="G158" s="184"/>
      <c r="H158" s="53">
        <f t="shared" si="30"/>
        <v>0</v>
      </c>
      <c r="I158" s="28">
        <f t="shared" si="31"/>
        <v>0</v>
      </c>
      <c r="J158" s="128" t="e">
        <f t="shared" si="32"/>
        <v>#DIV/0!</v>
      </c>
    </row>
    <row r="159" spans="1:10" ht="39" customHeight="1" x14ac:dyDescent="0.2">
      <c r="A159" s="25" t="s">
        <v>362</v>
      </c>
      <c r="B159" s="25">
        <v>92403</v>
      </c>
      <c r="C159" s="25" t="s">
        <v>24</v>
      </c>
      <c r="D159" s="26" t="s">
        <v>103</v>
      </c>
      <c r="E159" s="25" t="s">
        <v>168</v>
      </c>
      <c r="F159" s="27">
        <v>308.5</v>
      </c>
      <c r="G159" s="184"/>
      <c r="H159" s="53">
        <f t="shared" si="30"/>
        <v>0</v>
      </c>
      <c r="I159" s="28">
        <f t="shared" si="31"/>
        <v>0</v>
      </c>
      <c r="J159" s="128" t="e">
        <f t="shared" si="32"/>
        <v>#DIV/0!</v>
      </c>
    </row>
    <row r="160" spans="1:10" ht="39" customHeight="1" x14ac:dyDescent="0.2">
      <c r="A160" s="49" t="s">
        <v>363</v>
      </c>
      <c r="B160" s="49" t="s">
        <v>333</v>
      </c>
      <c r="C160" s="49" t="s">
        <v>14</v>
      </c>
      <c r="D160" s="26" t="s">
        <v>104</v>
      </c>
      <c r="E160" s="49" t="s">
        <v>168</v>
      </c>
      <c r="F160" s="48">
        <v>298.5</v>
      </c>
      <c r="G160" s="185"/>
      <c r="H160" s="53">
        <f t="shared" si="30"/>
        <v>0</v>
      </c>
      <c r="I160" s="28">
        <f t="shared" si="31"/>
        <v>0</v>
      </c>
      <c r="J160" s="128" t="e">
        <f t="shared" si="32"/>
        <v>#DIV/0!</v>
      </c>
    </row>
    <row r="161" spans="1:10" s="4" customFormat="1" ht="14.25" x14ac:dyDescent="0.2">
      <c r="A161" s="35" t="s">
        <v>243</v>
      </c>
      <c r="B161" s="64" t="s">
        <v>11</v>
      </c>
      <c r="C161" s="63"/>
      <c r="D161" s="40" t="s">
        <v>110</v>
      </c>
      <c r="E161" s="35"/>
      <c r="F161" s="64"/>
      <c r="G161" s="65" t="s">
        <v>13</v>
      </c>
      <c r="H161" s="41"/>
      <c r="I161" s="41">
        <f>SUM(I162:I173)</f>
        <v>0</v>
      </c>
      <c r="J161" s="31" t="e">
        <f>SUM(J162:J173)</f>
        <v>#DIV/0!</v>
      </c>
    </row>
    <row r="162" spans="1:10" ht="26.1" customHeight="1" x14ac:dyDescent="0.2">
      <c r="A162" s="51" t="s">
        <v>364</v>
      </c>
      <c r="B162" s="51">
        <v>30501</v>
      </c>
      <c r="C162" s="51" t="s">
        <v>28</v>
      </c>
      <c r="D162" s="26" t="s">
        <v>96</v>
      </c>
      <c r="E162" s="51" t="s">
        <v>168</v>
      </c>
      <c r="F162" s="52">
        <v>83.96</v>
      </c>
      <c r="G162" s="183"/>
      <c r="H162" s="53">
        <f t="shared" ref="H162:H173" si="33">ROUND((G162*(1+$I$7)),2)</f>
        <v>0</v>
      </c>
      <c r="I162" s="28">
        <f t="shared" ref="I162:I173" si="34">ROUND((F162*H162),2)</f>
        <v>0</v>
      </c>
      <c r="J162" s="128" t="e">
        <f t="shared" ref="J162:J173" si="35">I162/$I$6</f>
        <v>#DIV/0!</v>
      </c>
    </row>
    <row r="163" spans="1:10" ht="24" customHeight="1" x14ac:dyDescent="0.2">
      <c r="A163" s="25" t="s">
        <v>365</v>
      </c>
      <c r="B163" s="25" t="s">
        <v>316</v>
      </c>
      <c r="C163" s="25" t="s">
        <v>166</v>
      </c>
      <c r="D163" s="26" t="s">
        <v>97</v>
      </c>
      <c r="E163" s="25" t="s">
        <v>180</v>
      </c>
      <c r="F163" s="27">
        <v>6</v>
      </c>
      <c r="G163" s="184"/>
      <c r="H163" s="53">
        <f t="shared" si="33"/>
        <v>0</v>
      </c>
      <c r="I163" s="28">
        <f t="shared" si="34"/>
        <v>0</v>
      </c>
      <c r="J163" s="128" t="e">
        <f t="shared" si="35"/>
        <v>#DIV/0!</v>
      </c>
    </row>
    <row r="164" spans="1:10" ht="65.099999999999994" customHeight="1" x14ac:dyDescent="0.2">
      <c r="A164" s="25" t="s">
        <v>366</v>
      </c>
      <c r="B164" s="25">
        <v>101207</v>
      </c>
      <c r="C164" s="25" t="s">
        <v>24</v>
      </c>
      <c r="D164" s="26" t="s">
        <v>80</v>
      </c>
      <c r="E164" s="25" t="s">
        <v>180</v>
      </c>
      <c r="F164" s="27">
        <v>207.3</v>
      </c>
      <c r="G164" s="184"/>
      <c r="H164" s="53">
        <f t="shared" si="33"/>
        <v>0</v>
      </c>
      <c r="I164" s="28">
        <f t="shared" si="34"/>
        <v>0</v>
      </c>
      <c r="J164" s="128" t="e">
        <f t="shared" si="35"/>
        <v>#DIV/0!</v>
      </c>
    </row>
    <row r="165" spans="1:10" ht="39" customHeight="1" x14ac:dyDescent="0.2">
      <c r="A165" s="25" t="s">
        <v>367</v>
      </c>
      <c r="B165" s="25">
        <v>95426</v>
      </c>
      <c r="C165" s="25" t="s">
        <v>24</v>
      </c>
      <c r="D165" s="26" t="s">
        <v>81</v>
      </c>
      <c r="E165" s="25" t="s">
        <v>287</v>
      </c>
      <c r="F165" s="27">
        <v>621.9</v>
      </c>
      <c r="G165" s="184"/>
      <c r="H165" s="53">
        <f t="shared" si="33"/>
        <v>0</v>
      </c>
      <c r="I165" s="28">
        <f t="shared" si="34"/>
        <v>0</v>
      </c>
      <c r="J165" s="128" t="e">
        <f t="shared" si="35"/>
        <v>#DIV/0!</v>
      </c>
    </row>
    <row r="166" spans="1:10" ht="26.1" customHeight="1" x14ac:dyDescent="0.2">
      <c r="A166" s="25" t="s">
        <v>368</v>
      </c>
      <c r="B166" s="25">
        <v>100574</v>
      </c>
      <c r="C166" s="25" t="s">
        <v>24</v>
      </c>
      <c r="D166" s="26" t="s">
        <v>82</v>
      </c>
      <c r="E166" s="25" t="s">
        <v>180</v>
      </c>
      <c r="F166" s="27">
        <v>207.3</v>
      </c>
      <c r="G166" s="184"/>
      <c r="H166" s="53">
        <f t="shared" si="33"/>
        <v>0</v>
      </c>
      <c r="I166" s="28">
        <f t="shared" si="34"/>
        <v>0</v>
      </c>
      <c r="J166" s="128" t="e">
        <f t="shared" si="35"/>
        <v>#DIV/0!</v>
      </c>
    </row>
    <row r="167" spans="1:10" ht="26.1" customHeight="1" x14ac:dyDescent="0.2">
      <c r="A167" s="25" t="s">
        <v>369</v>
      </c>
      <c r="B167" s="25" t="s">
        <v>370</v>
      </c>
      <c r="C167" s="25" t="s">
        <v>166</v>
      </c>
      <c r="D167" s="26" t="s">
        <v>111</v>
      </c>
      <c r="E167" s="25" t="s">
        <v>168</v>
      </c>
      <c r="F167" s="27">
        <v>332.07</v>
      </c>
      <c r="G167" s="184"/>
      <c r="H167" s="53">
        <f t="shared" si="33"/>
        <v>0</v>
      </c>
      <c r="I167" s="28">
        <f t="shared" si="34"/>
        <v>0</v>
      </c>
      <c r="J167" s="128" t="e">
        <f t="shared" si="35"/>
        <v>#DIV/0!</v>
      </c>
    </row>
    <row r="168" spans="1:10" ht="24" customHeight="1" x14ac:dyDescent="0.2">
      <c r="A168" s="29" t="s">
        <v>112</v>
      </c>
      <c r="B168" s="29" t="s">
        <v>85</v>
      </c>
      <c r="C168" s="29" t="s">
        <v>14</v>
      </c>
      <c r="D168" s="30" t="s">
        <v>86</v>
      </c>
      <c r="E168" s="25" t="s">
        <v>180</v>
      </c>
      <c r="F168" s="27">
        <v>16.62</v>
      </c>
      <c r="G168" s="184"/>
      <c r="H168" s="53">
        <f t="shared" si="33"/>
        <v>0</v>
      </c>
      <c r="I168" s="28">
        <f t="shared" si="34"/>
        <v>0</v>
      </c>
      <c r="J168" s="128" t="e">
        <f t="shared" si="35"/>
        <v>#DIV/0!</v>
      </c>
    </row>
    <row r="169" spans="1:10" ht="39" customHeight="1" x14ac:dyDescent="0.2">
      <c r="A169" s="25" t="s">
        <v>371</v>
      </c>
      <c r="B169" s="25">
        <v>7156</v>
      </c>
      <c r="C169" s="25" t="s">
        <v>24</v>
      </c>
      <c r="D169" s="26" t="s">
        <v>113</v>
      </c>
      <c r="E169" s="25" t="s">
        <v>168</v>
      </c>
      <c r="F169" s="27">
        <v>332.07</v>
      </c>
      <c r="G169" s="184"/>
      <c r="H169" s="53">
        <f t="shared" si="33"/>
        <v>0</v>
      </c>
      <c r="I169" s="28">
        <f t="shared" si="34"/>
        <v>0</v>
      </c>
      <c r="J169" s="128" t="e">
        <f t="shared" si="35"/>
        <v>#DIV/0!</v>
      </c>
    </row>
    <row r="170" spans="1:10" ht="24" customHeight="1" x14ac:dyDescent="0.2">
      <c r="A170" s="25" t="s">
        <v>372</v>
      </c>
      <c r="B170" s="25" t="s">
        <v>292</v>
      </c>
      <c r="C170" s="25" t="s">
        <v>166</v>
      </c>
      <c r="D170" s="26" t="s">
        <v>87</v>
      </c>
      <c r="E170" s="25" t="s">
        <v>180</v>
      </c>
      <c r="F170" s="27">
        <v>23.25</v>
      </c>
      <c r="G170" s="184"/>
      <c r="H170" s="53">
        <f t="shared" si="33"/>
        <v>0</v>
      </c>
      <c r="I170" s="28">
        <f t="shared" si="34"/>
        <v>0</v>
      </c>
      <c r="J170" s="128" t="e">
        <f t="shared" si="35"/>
        <v>#DIV/0!</v>
      </c>
    </row>
    <row r="171" spans="1:10" ht="26.1" customHeight="1" x14ac:dyDescent="0.2">
      <c r="A171" s="25" t="s">
        <v>373</v>
      </c>
      <c r="B171" s="25" t="s">
        <v>294</v>
      </c>
      <c r="C171" s="25" t="s">
        <v>166</v>
      </c>
      <c r="D171" s="26" t="s">
        <v>88</v>
      </c>
      <c r="E171" s="25" t="s">
        <v>180</v>
      </c>
      <c r="F171" s="27">
        <v>23.25</v>
      </c>
      <c r="G171" s="184"/>
      <c r="H171" s="53">
        <f t="shared" si="33"/>
        <v>0</v>
      </c>
      <c r="I171" s="28">
        <f t="shared" si="34"/>
        <v>0</v>
      </c>
      <c r="J171" s="128" t="e">
        <f t="shared" si="35"/>
        <v>#DIV/0!</v>
      </c>
    </row>
    <row r="172" spans="1:10" ht="39" customHeight="1" x14ac:dyDescent="0.2">
      <c r="A172" s="25" t="s">
        <v>374</v>
      </c>
      <c r="B172" s="25" t="s">
        <v>296</v>
      </c>
      <c r="C172" s="25" t="s">
        <v>166</v>
      </c>
      <c r="D172" s="26" t="s">
        <v>89</v>
      </c>
      <c r="E172" s="25" t="s">
        <v>168</v>
      </c>
      <c r="F172" s="27">
        <v>332.07</v>
      </c>
      <c r="G172" s="184"/>
      <c r="H172" s="53">
        <f t="shared" si="33"/>
        <v>0</v>
      </c>
      <c r="I172" s="28">
        <f t="shared" si="34"/>
        <v>0</v>
      </c>
      <c r="J172" s="128" t="e">
        <f t="shared" si="35"/>
        <v>#DIV/0!</v>
      </c>
    </row>
    <row r="173" spans="1:10" ht="24" customHeight="1" x14ac:dyDescent="0.2">
      <c r="A173" s="49" t="s">
        <v>375</v>
      </c>
      <c r="B173" s="49">
        <v>13002004</v>
      </c>
      <c r="C173" s="49" t="s">
        <v>31</v>
      </c>
      <c r="D173" s="26" t="s">
        <v>90</v>
      </c>
      <c r="E173" s="49" t="s">
        <v>168</v>
      </c>
      <c r="F173" s="48">
        <v>332.07</v>
      </c>
      <c r="G173" s="185"/>
      <c r="H173" s="53">
        <f t="shared" si="33"/>
        <v>0</v>
      </c>
      <c r="I173" s="28">
        <f t="shared" si="34"/>
        <v>0</v>
      </c>
      <c r="J173" s="128" t="e">
        <f t="shared" si="35"/>
        <v>#DIV/0!</v>
      </c>
    </row>
    <row r="174" spans="1:10" s="4" customFormat="1" ht="14.25" x14ac:dyDescent="0.2">
      <c r="A174" s="35" t="s">
        <v>244</v>
      </c>
      <c r="B174" s="64" t="s">
        <v>11</v>
      </c>
      <c r="C174" s="63"/>
      <c r="D174" s="40" t="s">
        <v>114</v>
      </c>
      <c r="E174" s="35"/>
      <c r="F174" s="64"/>
      <c r="G174" s="65" t="s">
        <v>13</v>
      </c>
      <c r="H174" s="41"/>
      <c r="I174" s="41">
        <f>SUM(I175:I188)</f>
        <v>0</v>
      </c>
      <c r="J174" s="31" t="e">
        <f>SUM(J175:J188)</f>
        <v>#DIV/0!</v>
      </c>
    </row>
    <row r="175" spans="1:10" ht="26.1" customHeight="1" x14ac:dyDescent="0.2">
      <c r="A175" s="51" t="s">
        <v>376</v>
      </c>
      <c r="B175" s="51">
        <v>30501</v>
      </c>
      <c r="C175" s="51" t="s">
        <v>28</v>
      </c>
      <c r="D175" s="26" t="s">
        <v>96</v>
      </c>
      <c r="E175" s="51" t="s">
        <v>180</v>
      </c>
      <c r="F175" s="52">
        <v>19.8</v>
      </c>
      <c r="G175" s="183"/>
      <c r="H175" s="53">
        <f t="shared" ref="H175:H188" si="36">ROUND((G175*(1+$I$7)),2)</f>
        <v>0</v>
      </c>
      <c r="I175" s="28">
        <f t="shared" ref="I175:I188" si="37">ROUND((F175*H175),2)</f>
        <v>0</v>
      </c>
      <c r="J175" s="128" t="e">
        <f t="shared" ref="J175:J188" si="38">I175/$I$6</f>
        <v>#DIV/0!</v>
      </c>
    </row>
    <row r="176" spans="1:10" ht="24" customHeight="1" x14ac:dyDescent="0.2">
      <c r="A176" s="25" t="s">
        <v>377</v>
      </c>
      <c r="B176" s="25" t="s">
        <v>316</v>
      </c>
      <c r="C176" s="25" t="s">
        <v>166</v>
      </c>
      <c r="D176" s="26" t="s">
        <v>97</v>
      </c>
      <c r="E176" s="25" t="s">
        <v>180</v>
      </c>
      <c r="F176" s="27">
        <v>1.62</v>
      </c>
      <c r="G176" s="184"/>
      <c r="H176" s="53">
        <f t="shared" si="36"/>
        <v>0</v>
      </c>
      <c r="I176" s="28">
        <f t="shared" si="37"/>
        <v>0</v>
      </c>
      <c r="J176" s="128" t="e">
        <f t="shared" si="38"/>
        <v>#DIV/0!</v>
      </c>
    </row>
    <row r="177" spans="1:10" ht="51.95" customHeight="1" x14ac:dyDescent="0.2">
      <c r="A177" s="25" t="s">
        <v>378</v>
      </c>
      <c r="B177" s="25">
        <v>94273</v>
      </c>
      <c r="C177" s="25" t="s">
        <v>24</v>
      </c>
      <c r="D177" s="26" t="s">
        <v>42</v>
      </c>
      <c r="E177" s="25" t="s">
        <v>21</v>
      </c>
      <c r="F177" s="27">
        <v>13.5</v>
      </c>
      <c r="G177" s="184"/>
      <c r="H177" s="53">
        <f t="shared" si="36"/>
        <v>0</v>
      </c>
      <c r="I177" s="28">
        <f t="shared" si="37"/>
        <v>0</v>
      </c>
      <c r="J177" s="128" t="e">
        <f t="shared" si="38"/>
        <v>#DIV/0!</v>
      </c>
    </row>
    <row r="178" spans="1:10" ht="51.95" customHeight="1" x14ac:dyDescent="0.2">
      <c r="A178" s="25" t="s">
        <v>379</v>
      </c>
      <c r="B178" s="25">
        <v>94274</v>
      </c>
      <c r="C178" s="25" t="s">
        <v>24</v>
      </c>
      <c r="D178" s="26" t="s">
        <v>92</v>
      </c>
      <c r="E178" s="25" t="s">
        <v>21</v>
      </c>
      <c r="F178" s="27">
        <v>21.2</v>
      </c>
      <c r="G178" s="184"/>
      <c r="H178" s="28">
        <f t="shared" si="36"/>
        <v>0</v>
      </c>
      <c r="I178" s="28">
        <f t="shared" si="37"/>
        <v>0</v>
      </c>
      <c r="J178" s="128" t="e">
        <f t="shared" si="38"/>
        <v>#DIV/0!</v>
      </c>
    </row>
    <row r="179" spans="1:10" ht="65.099999999999994" customHeight="1" x14ac:dyDescent="0.2">
      <c r="A179" s="25" t="s">
        <v>380</v>
      </c>
      <c r="B179" s="25">
        <v>101207</v>
      </c>
      <c r="C179" s="25" t="s">
        <v>24</v>
      </c>
      <c r="D179" s="26" t="s">
        <v>80</v>
      </c>
      <c r="E179" s="25" t="s">
        <v>180</v>
      </c>
      <c r="F179" s="27">
        <v>35</v>
      </c>
      <c r="G179" s="184"/>
      <c r="H179" s="28">
        <f t="shared" si="36"/>
        <v>0</v>
      </c>
      <c r="I179" s="28">
        <f t="shared" si="37"/>
        <v>0</v>
      </c>
      <c r="J179" s="128" t="e">
        <f t="shared" si="38"/>
        <v>#DIV/0!</v>
      </c>
    </row>
    <row r="180" spans="1:10" ht="39" customHeight="1" x14ac:dyDescent="0.2">
      <c r="A180" s="25" t="s">
        <v>381</v>
      </c>
      <c r="B180" s="25">
        <v>95426</v>
      </c>
      <c r="C180" s="25" t="s">
        <v>24</v>
      </c>
      <c r="D180" s="26" t="s">
        <v>81</v>
      </c>
      <c r="E180" s="25" t="s">
        <v>287</v>
      </c>
      <c r="F180" s="27">
        <v>105</v>
      </c>
      <c r="G180" s="184"/>
      <c r="H180" s="28">
        <f t="shared" si="36"/>
        <v>0</v>
      </c>
      <c r="I180" s="28">
        <f t="shared" si="37"/>
        <v>0</v>
      </c>
      <c r="J180" s="128" t="e">
        <f t="shared" si="38"/>
        <v>#DIV/0!</v>
      </c>
    </row>
    <row r="181" spans="1:10" ht="26.1" customHeight="1" x14ac:dyDescent="0.2">
      <c r="A181" s="25" t="s">
        <v>382</v>
      </c>
      <c r="B181" s="25">
        <v>100574</v>
      </c>
      <c r="C181" s="25" t="s">
        <v>24</v>
      </c>
      <c r="D181" s="26" t="s">
        <v>82</v>
      </c>
      <c r="E181" s="25" t="s">
        <v>180</v>
      </c>
      <c r="F181" s="27">
        <v>35</v>
      </c>
      <c r="G181" s="184"/>
      <c r="H181" s="53">
        <f t="shared" si="36"/>
        <v>0</v>
      </c>
      <c r="I181" s="28">
        <f t="shared" si="37"/>
        <v>0</v>
      </c>
      <c r="J181" s="128" t="e">
        <f t="shared" si="38"/>
        <v>#DIV/0!</v>
      </c>
    </row>
    <row r="182" spans="1:10" ht="26.1" customHeight="1" x14ac:dyDescent="0.2">
      <c r="A182" s="25" t="s">
        <v>383</v>
      </c>
      <c r="B182" s="25" t="s">
        <v>370</v>
      </c>
      <c r="C182" s="25" t="s">
        <v>166</v>
      </c>
      <c r="D182" s="26" t="s">
        <v>111</v>
      </c>
      <c r="E182" s="25" t="s">
        <v>168</v>
      </c>
      <c r="F182" s="27">
        <v>106.83</v>
      </c>
      <c r="G182" s="184"/>
      <c r="H182" s="53">
        <f t="shared" si="36"/>
        <v>0</v>
      </c>
      <c r="I182" s="28">
        <f t="shared" si="37"/>
        <v>0</v>
      </c>
      <c r="J182" s="128" t="e">
        <f t="shared" si="38"/>
        <v>#DIV/0!</v>
      </c>
    </row>
    <row r="183" spans="1:10" ht="24" customHeight="1" x14ac:dyDescent="0.2">
      <c r="A183" s="29" t="s">
        <v>115</v>
      </c>
      <c r="B183" s="29" t="s">
        <v>85</v>
      </c>
      <c r="C183" s="29" t="s">
        <v>14</v>
      </c>
      <c r="D183" s="30" t="s">
        <v>86</v>
      </c>
      <c r="E183" s="25" t="s">
        <v>180</v>
      </c>
      <c r="F183" s="27">
        <v>5.35</v>
      </c>
      <c r="G183" s="184"/>
      <c r="H183" s="53">
        <f t="shared" si="36"/>
        <v>0</v>
      </c>
      <c r="I183" s="28">
        <f t="shared" si="37"/>
        <v>0</v>
      </c>
      <c r="J183" s="128" t="e">
        <f t="shared" si="38"/>
        <v>#DIV/0!</v>
      </c>
    </row>
    <row r="184" spans="1:10" ht="39" customHeight="1" x14ac:dyDescent="0.2">
      <c r="A184" s="25" t="s">
        <v>384</v>
      </c>
      <c r="B184" s="25">
        <v>7156</v>
      </c>
      <c r="C184" s="25" t="s">
        <v>24</v>
      </c>
      <c r="D184" s="26" t="s">
        <v>113</v>
      </c>
      <c r="E184" s="25" t="s">
        <v>168</v>
      </c>
      <c r="F184" s="27">
        <v>106.83</v>
      </c>
      <c r="G184" s="184"/>
      <c r="H184" s="53">
        <f t="shared" si="36"/>
        <v>0</v>
      </c>
      <c r="I184" s="28">
        <f t="shared" si="37"/>
        <v>0</v>
      </c>
      <c r="J184" s="128" t="e">
        <f t="shared" si="38"/>
        <v>#DIV/0!</v>
      </c>
    </row>
    <row r="185" spans="1:10" ht="24" customHeight="1" x14ac:dyDescent="0.2">
      <c r="A185" s="25" t="s">
        <v>385</v>
      </c>
      <c r="B185" s="25" t="s">
        <v>292</v>
      </c>
      <c r="C185" s="25" t="s">
        <v>166</v>
      </c>
      <c r="D185" s="26" t="s">
        <v>87</v>
      </c>
      <c r="E185" s="25" t="s">
        <v>180</v>
      </c>
      <c r="F185" s="27">
        <v>7.48</v>
      </c>
      <c r="G185" s="184"/>
      <c r="H185" s="53">
        <f t="shared" si="36"/>
        <v>0</v>
      </c>
      <c r="I185" s="28">
        <f t="shared" si="37"/>
        <v>0</v>
      </c>
      <c r="J185" s="128" t="e">
        <f t="shared" si="38"/>
        <v>#DIV/0!</v>
      </c>
    </row>
    <row r="186" spans="1:10" ht="26.1" customHeight="1" x14ac:dyDescent="0.2">
      <c r="A186" s="25" t="s">
        <v>386</v>
      </c>
      <c r="B186" s="25" t="s">
        <v>294</v>
      </c>
      <c r="C186" s="25" t="s">
        <v>166</v>
      </c>
      <c r="D186" s="26" t="s">
        <v>88</v>
      </c>
      <c r="E186" s="25" t="s">
        <v>180</v>
      </c>
      <c r="F186" s="27">
        <v>7.48</v>
      </c>
      <c r="G186" s="184"/>
      <c r="H186" s="53">
        <f t="shared" si="36"/>
        <v>0</v>
      </c>
      <c r="I186" s="28">
        <f t="shared" si="37"/>
        <v>0</v>
      </c>
      <c r="J186" s="128" t="e">
        <f t="shared" si="38"/>
        <v>#DIV/0!</v>
      </c>
    </row>
    <row r="187" spans="1:10" ht="39" customHeight="1" x14ac:dyDescent="0.2">
      <c r="A187" s="25" t="s">
        <v>387</v>
      </c>
      <c r="B187" s="25" t="s">
        <v>296</v>
      </c>
      <c r="C187" s="25" t="s">
        <v>166</v>
      </c>
      <c r="D187" s="26" t="s">
        <v>89</v>
      </c>
      <c r="E187" s="25" t="s">
        <v>168</v>
      </c>
      <c r="F187" s="27">
        <v>106.83</v>
      </c>
      <c r="G187" s="184"/>
      <c r="H187" s="53">
        <f t="shared" si="36"/>
        <v>0</v>
      </c>
      <c r="I187" s="28">
        <f t="shared" si="37"/>
        <v>0</v>
      </c>
      <c r="J187" s="128" t="e">
        <f t="shared" si="38"/>
        <v>#DIV/0!</v>
      </c>
    </row>
    <row r="188" spans="1:10" ht="24" customHeight="1" x14ac:dyDescent="0.2">
      <c r="A188" s="49" t="s">
        <v>388</v>
      </c>
      <c r="B188" s="49">
        <v>13002004</v>
      </c>
      <c r="C188" s="49" t="s">
        <v>31</v>
      </c>
      <c r="D188" s="26" t="s">
        <v>90</v>
      </c>
      <c r="E188" s="49" t="s">
        <v>168</v>
      </c>
      <c r="F188" s="48">
        <v>106.83</v>
      </c>
      <c r="G188" s="185"/>
      <c r="H188" s="53">
        <f t="shared" si="36"/>
        <v>0</v>
      </c>
      <c r="I188" s="28">
        <f t="shared" si="37"/>
        <v>0</v>
      </c>
      <c r="J188" s="128" t="e">
        <f t="shared" si="38"/>
        <v>#DIV/0!</v>
      </c>
    </row>
    <row r="189" spans="1:10" s="4" customFormat="1" ht="14.25" x14ac:dyDescent="0.2">
      <c r="A189" s="35" t="s">
        <v>245</v>
      </c>
      <c r="B189" s="64" t="s">
        <v>11</v>
      </c>
      <c r="C189" s="63"/>
      <c r="D189" s="40" t="s">
        <v>116</v>
      </c>
      <c r="E189" s="35"/>
      <c r="F189" s="64"/>
      <c r="G189" s="65" t="s">
        <v>13</v>
      </c>
      <c r="H189" s="41"/>
      <c r="I189" s="41">
        <f>SUM(I190:I197)</f>
        <v>0</v>
      </c>
      <c r="J189" s="31" t="e">
        <f>SUM(J190:J197)</f>
        <v>#DIV/0!</v>
      </c>
    </row>
    <row r="190" spans="1:10" ht="26.1" customHeight="1" x14ac:dyDescent="0.2">
      <c r="A190" s="51" t="s">
        <v>389</v>
      </c>
      <c r="B190" s="51">
        <v>30501</v>
      </c>
      <c r="C190" s="51" t="s">
        <v>28</v>
      </c>
      <c r="D190" s="26" t="s">
        <v>96</v>
      </c>
      <c r="E190" s="51" t="s">
        <v>168</v>
      </c>
      <c r="F190" s="52">
        <v>10.75</v>
      </c>
      <c r="G190" s="183"/>
      <c r="H190" s="53">
        <f t="shared" ref="H190:H197" si="39">ROUND((G190*(1+$I$7)),2)</f>
        <v>0</v>
      </c>
      <c r="I190" s="28">
        <f t="shared" ref="I190:I197" si="40">ROUND((F190*H190),2)</f>
        <v>0</v>
      </c>
      <c r="J190" s="128" t="e">
        <f t="shared" ref="J190:J197" si="41">I190/$I$6</f>
        <v>#DIV/0!</v>
      </c>
    </row>
    <row r="191" spans="1:10" ht="24" customHeight="1" x14ac:dyDescent="0.2">
      <c r="A191" s="25" t="s">
        <v>390</v>
      </c>
      <c r="B191" s="25" t="s">
        <v>391</v>
      </c>
      <c r="C191" s="25" t="s">
        <v>166</v>
      </c>
      <c r="D191" s="26" t="s">
        <v>97</v>
      </c>
      <c r="E191" s="25" t="s">
        <v>180</v>
      </c>
      <c r="F191" s="27">
        <v>1.65</v>
      </c>
      <c r="G191" s="184"/>
      <c r="H191" s="53">
        <f t="shared" si="39"/>
        <v>0</v>
      </c>
      <c r="I191" s="28">
        <f t="shared" si="40"/>
        <v>0</v>
      </c>
      <c r="J191" s="128" t="e">
        <f t="shared" si="41"/>
        <v>#DIV/0!</v>
      </c>
    </row>
    <row r="192" spans="1:10" ht="65.099999999999994" customHeight="1" x14ac:dyDescent="0.2">
      <c r="A192" s="25" t="s">
        <v>392</v>
      </c>
      <c r="B192" s="25">
        <v>101207</v>
      </c>
      <c r="C192" s="25" t="s">
        <v>24</v>
      </c>
      <c r="D192" s="26" t="s">
        <v>80</v>
      </c>
      <c r="E192" s="25" t="s">
        <v>180</v>
      </c>
      <c r="F192" s="27">
        <v>47.2</v>
      </c>
      <c r="G192" s="184"/>
      <c r="H192" s="53">
        <f t="shared" si="39"/>
        <v>0</v>
      </c>
      <c r="I192" s="28">
        <f t="shared" si="40"/>
        <v>0</v>
      </c>
      <c r="J192" s="128" t="e">
        <f t="shared" si="41"/>
        <v>#DIV/0!</v>
      </c>
    </row>
    <row r="193" spans="1:10" ht="39" customHeight="1" x14ac:dyDescent="0.2">
      <c r="A193" s="25" t="s">
        <v>393</v>
      </c>
      <c r="B193" s="25">
        <v>95426</v>
      </c>
      <c r="C193" s="25" t="s">
        <v>24</v>
      </c>
      <c r="D193" s="26" t="s">
        <v>81</v>
      </c>
      <c r="E193" s="25" t="s">
        <v>287</v>
      </c>
      <c r="F193" s="27">
        <v>141.6</v>
      </c>
      <c r="G193" s="184"/>
      <c r="H193" s="53">
        <f t="shared" si="39"/>
        <v>0</v>
      </c>
      <c r="I193" s="28">
        <f t="shared" si="40"/>
        <v>0</v>
      </c>
      <c r="J193" s="128" t="e">
        <f t="shared" si="41"/>
        <v>#DIV/0!</v>
      </c>
    </row>
    <row r="194" spans="1:10" ht="26.1" customHeight="1" x14ac:dyDescent="0.2">
      <c r="A194" s="25" t="s">
        <v>394</v>
      </c>
      <c r="B194" s="25">
        <v>100574</v>
      </c>
      <c r="C194" s="25" t="s">
        <v>24</v>
      </c>
      <c r="D194" s="26" t="s">
        <v>82</v>
      </c>
      <c r="E194" s="25" t="s">
        <v>180</v>
      </c>
      <c r="F194" s="27">
        <v>47.2</v>
      </c>
      <c r="G194" s="184"/>
      <c r="H194" s="53">
        <f t="shared" si="39"/>
        <v>0</v>
      </c>
      <c r="I194" s="28">
        <f t="shared" si="40"/>
        <v>0</v>
      </c>
      <c r="J194" s="128" t="e">
        <f t="shared" si="41"/>
        <v>#DIV/0!</v>
      </c>
    </row>
    <row r="195" spans="1:10" ht="26.1" customHeight="1" x14ac:dyDescent="0.2">
      <c r="A195" s="25" t="s">
        <v>395</v>
      </c>
      <c r="B195" s="25" t="s">
        <v>370</v>
      </c>
      <c r="C195" s="25" t="s">
        <v>166</v>
      </c>
      <c r="D195" s="26" t="s">
        <v>111</v>
      </c>
      <c r="E195" s="25" t="s">
        <v>168</v>
      </c>
      <c r="F195" s="27">
        <v>117.92</v>
      </c>
      <c r="G195" s="184"/>
      <c r="H195" s="53">
        <f t="shared" si="39"/>
        <v>0</v>
      </c>
      <c r="I195" s="28">
        <f t="shared" si="40"/>
        <v>0</v>
      </c>
      <c r="J195" s="128" t="e">
        <f t="shared" si="41"/>
        <v>#DIV/0!</v>
      </c>
    </row>
    <row r="196" spans="1:10" ht="51.95" customHeight="1" x14ac:dyDescent="0.2">
      <c r="A196" s="25" t="s">
        <v>396</v>
      </c>
      <c r="B196" s="25">
        <v>94274</v>
      </c>
      <c r="C196" s="25" t="s">
        <v>24</v>
      </c>
      <c r="D196" s="26" t="s">
        <v>92</v>
      </c>
      <c r="E196" s="25" t="s">
        <v>21</v>
      </c>
      <c r="F196" s="27">
        <v>40</v>
      </c>
      <c r="G196" s="184"/>
      <c r="H196" s="53">
        <f t="shared" si="39"/>
        <v>0</v>
      </c>
      <c r="I196" s="28">
        <f t="shared" si="40"/>
        <v>0</v>
      </c>
      <c r="J196" s="128" t="e">
        <f t="shared" si="41"/>
        <v>#DIV/0!</v>
      </c>
    </row>
    <row r="197" spans="1:10" ht="24" customHeight="1" x14ac:dyDescent="0.2">
      <c r="A197" s="49" t="s">
        <v>397</v>
      </c>
      <c r="B197" s="49">
        <v>18015050</v>
      </c>
      <c r="C197" s="49" t="s">
        <v>31</v>
      </c>
      <c r="D197" s="26" t="s">
        <v>117</v>
      </c>
      <c r="E197" s="49" t="s">
        <v>180</v>
      </c>
      <c r="F197" s="48">
        <v>17.7</v>
      </c>
      <c r="G197" s="185"/>
      <c r="H197" s="53">
        <f t="shared" si="39"/>
        <v>0</v>
      </c>
      <c r="I197" s="28">
        <f t="shared" si="40"/>
        <v>0</v>
      </c>
      <c r="J197" s="128" t="e">
        <f t="shared" si="41"/>
        <v>#DIV/0!</v>
      </c>
    </row>
    <row r="198" spans="1:10" s="4" customFormat="1" ht="14.25" x14ac:dyDescent="0.2">
      <c r="A198" s="35" t="s">
        <v>246</v>
      </c>
      <c r="B198" s="64" t="s">
        <v>11</v>
      </c>
      <c r="C198" s="63"/>
      <c r="D198" s="40" t="s">
        <v>118</v>
      </c>
      <c r="E198" s="35"/>
      <c r="F198" s="64"/>
      <c r="G198" s="65" t="s">
        <v>13</v>
      </c>
      <c r="H198" s="41"/>
      <c r="I198" s="41">
        <f>SUM(I199:I206)</f>
        <v>0</v>
      </c>
      <c r="J198" s="31" t="e">
        <f>SUM(J199:J206)</f>
        <v>#DIV/0!</v>
      </c>
    </row>
    <row r="199" spans="1:10" ht="26.1" customHeight="1" x14ac:dyDescent="0.2">
      <c r="A199" s="51" t="s">
        <v>398</v>
      </c>
      <c r="B199" s="51">
        <v>10017000</v>
      </c>
      <c r="C199" s="51" t="s">
        <v>119</v>
      </c>
      <c r="D199" s="26" t="s">
        <v>120</v>
      </c>
      <c r="E199" s="51" t="s">
        <v>168</v>
      </c>
      <c r="F199" s="52">
        <v>935</v>
      </c>
      <c r="G199" s="183"/>
      <c r="H199" s="53">
        <f t="shared" ref="H199:H206" si="42">ROUND((G199*(1+$I$7)),2)</f>
        <v>0</v>
      </c>
      <c r="I199" s="28">
        <f t="shared" ref="I199:I206" si="43">ROUND((F199*H199),2)</f>
        <v>0</v>
      </c>
      <c r="J199" s="128" t="e">
        <f t="shared" ref="J199:J206" si="44">I199/$I$6</f>
        <v>#DIV/0!</v>
      </c>
    </row>
    <row r="200" spans="1:10" ht="26.1" customHeight="1" x14ac:dyDescent="0.2">
      <c r="A200" s="25" t="s">
        <v>399</v>
      </c>
      <c r="B200" s="25">
        <v>88415</v>
      </c>
      <c r="C200" s="25" t="s">
        <v>24</v>
      </c>
      <c r="D200" s="26" t="s">
        <v>121</v>
      </c>
      <c r="E200" s="25" t="s">
        <v>168</v>
      </c>
      <c r="F200" s="27">
        <v>700</v>
      </c>
      <c r="G200" s="184"/>
      <c r="H200" s="53">
        <f t="shared" si="42"/>
        <v>0</v>
      </c>
      <c r="I200" s="28">
        <f t="shared" si="43"/>
        <v>0</v>
      </c>
      <c r="J200" s="128" t="e">
        <f t="shared" si="44"/>
        <v>#DIV/0!</v>
      </c>
    </row>
    <row r="201" spans="1:10" ht="26.1" customHeight="1" x14ac:dyDescent="0.2">
      <c r="A201" s="25" t="s">
        <v>400</v>
      </c>
      <c r="B201" s="25">
        <v>95305</v>
      </c>
      <c r="C201" s="25" t="s">
        <v>24</v>
      </c>
      <c r="D201" s="26" t="s">
        <v>122</v>
      </c>
      <c r="E201" s="25" t="s">
        <v>168</v>
      </c>
      <c r="F201" s="27">
        <v>569</v>
      </c>
      <c r="G201" s="184"/>
      <c r="H201" s="53">
        <f t="shared" si="42"/>
        <v>0</v>
      </c>
      <c r="I201" s="28">
        <f t="shared" si="43"/>
        <v>0</v>
      </c>
      <c r="J201" s="128" t="e">
        <f t="shared" si="44"/>
        <v>#DIV/0!</v>
      </c>
    </row>
    <row r="202" spans="1:10" ht="24" customHeight="1" x14ac:dyDescent="0.2">
      <c r="A202" s="25" t="s">
        <v>401</v>
      </c>
      <c r="B202" s="25" t="s">
        <v>402</v>
      </c>
      <c r="C202" s="25" t="s">
        <v>166</v>
      </c>
      <c r="D202" s="26" t="s">
        <v>123</v>
      </c>
      <c r="E202" s="25" t="s">
        <v>168</v>
      </c>
      <c r="F202" s="27">
        <v>130</v>
      </c>
      <c r="G202" s="184"/>
      <c r="H202" s="53">
        <f t="shared" si="42"/>
        <v>0</v>
      </c>
      <c r="I202" s="28">
        <f t="shared" si="43"/>
        <v>0</v>
      </c>
      <c r="J202" s="128" t="e">
        <f t="shared" si="44"/>
        <v>#DIV/0!</v>
      </c>
    </row>
    <row r="203" spans="1:10" ht="26.1" customHeight="1" x14ac:dyDescent="0.2">
      <c r="A203" s="25" t="s">
        <v>403</v>
      </c>
      <c r="B203" s="25">
        <v>88489</v>
      </c>
      <c r="C203" s="25" t="s">
        <v>24</v>
      </c>
      <c r="D203" s="26" t="s">
        <v>124</v>
      </c>
      <c r="E203" s="25" t="s">
        <v>168</v>
      </c>
      <c r="F203" s="27">
        <v>700</v>
      </c>
      <c r="G203" s="184"/>
      <c r="H203" s="53">
        <f t="shared" si="42"/>
        <v>0</v>
      </c>
      <c r="I203" s="28">
        <f t="shared" si="43"/>
        <v>0</v>
      </c>
      <c r="J203" s="128" t="e">
        <f t="shared" si="44"/>
        <v>#DIV/0!</v>
      </c>
    </row>
    <row r="204" spans="1:10" ht="39" customHeight="1" x14ac:dyDescent="0.2">
      <c r="A204" s="25" t="s">
        <v>404</v>
      </c>
      <c r="B204" s="25" t="s">
        <v>405</v>
      </c>
      <c r="C204" s="25" t="s">
        <v>14</v>
      </c>
      <c r="D204" s="26" t="s">
        <v>54</v>
      </c>
      <c r="E204" s="25" t="s">
        <v>168</v>
      </c>
      <c r="F204" s="27">
        <v>4</v>
      </c>
      <c r="G204" s="184"/>
      <c r="H204" s="53">
        <f t="shared" si="42"/>
        <v>0</v>
      </c>
      <c r="I204" s="28">
        <f t="shared" si="43"/>
        <v>0</v>
      </c>
      <c r="J204" s="128" t="e">
        <f t="shared" si="44"/>
        <v>#DIV/0!</v>
      </c>
    </row>
    <row r="205" spans="1:10" ht="39" customHeight="1" x14ac:dyDescent="0.2">
      <c r="A205" s="25" t="s">
        <v>406</v>
      </c>
      <c r="B205" s="25">
        <v>102491</v>
      </c>
      <c r="C205" s="25" t="s">
        <v>24</v>
      </c>
      <c r="D205" s="26" t="s">
        <v>64</v>
      </c>
      <c r="E205" s="25" t="s">
        <v>168</v>
      </c>
      <c r="F205" s="27">
        <v>121.6</v>
      </c>
      <c r="G205" s="184"/>
      <c r="H205" s="53">
        <f t="shared" si="42"/>
        <v>0</v>
      </c>
      <c r="I205" s="28">
        <f t="shared" si="43"/>
        <v>0</v>
      </c>
      <c r="J205" s="128" t="e">
        <f t="shared" si="44"/>
        <v>#DIV/0!</v>
      </c>
    </row>
    <row r="206" spans="1:10" ht="65.099999999999994" customHeight="1" x14ac:dyDescent="0.2">
      <c r="A206" s="49" t="s">
        <v>407</v>
      </c>
      <c r="B206" s="49" t="s">
        <v>408</v>
      </c>
      <c r="C206" s="49" t="s">
        <v>14</v>
      </c>
      <c r="D206" s="50" t="s">
        <v>125</v>
      </c>
      <c r="E206" s="49" t="s">
        <v>168</v>
      </c>
      <c r="F206" s="48">
        <v>28</v>
      </c>
      <c r="G206" s="185"/>
      <c r="H206" s="53">
        <f t="shared" si="42"/>
        <v>0</v>
      </c>
      <c r="I206" s="28">
        <f t="shared" si="43"/>
        <v>0</v>
      </c>
      <c r="J206" s="129" t="e">
        <f t="shared" si="44"/>
        <v>#DIV/0!</v>
      </c>
    </row>
    <row r="207" spans="1:10" s="4" customFormat="1" ht="14.25" x14ac:dyDescent="0.2">
      <c r="A207" s="76"/>
      <c r="B207" s="75"/>
      <c r="C207" s="75"/>
      <c r="D207" s="61"/>
      <c r="E207" s="75"/>
      <c r="F207" s="75"/>
      <c r="G207" s="75"/>
      <c r="H207" s="75"/>
      <c r="I207" s="61"/>
      <c r="J207" s="62"/>
    </row>
    <row r="208" spans="1:10" s="4" customFormat="1" ht="14.25" x14ac:dyDescent="0.2">
      <c r="A208" s="34" t="s">
        <v>247</v>
      </c>
      <c r="B208" s="38" t="s">
        <v>11</v>
      </c>
      <c r="C208" s="58"/>
      <c r="D208" s="72" t="s">
        <v>126</v>
      </c>
      <c r="E208" s="34"/>
      <c r="F208" s="59"/>
      <c r="G208" s="82"/>
      <c r="H208" s="39"/>
      <c r="I208" s="73">
        <f>SUM(I209+I211)</f>
        <v>0</v>
      </c>
      <c r="J208" s="54" t="e">
        <f>SUM(J209+J211)</f>
        <v>#DIV/0!</v>
      </c>
    </row>
    <row r="209" spans="1:10" s="4" customFormat="1" ht="14.25" x14ac:dyDescent="0.2">
      <c r="A209" s="77" t="s">
        <v>248</v>
      </c>
      <c r="B209" s="79" t="s">
        <v>11</v>
      </c>
      <c r="C209" s="78"/>
      <c r="D209" s="40" t="s">
        <v>127</v>
      </c>
      <c r="E209" s="77"/>
      <c r="F209" s="79"/>
      <c r="G209" s="80" t="s">
        <v>13</v>
      </c>
      <c r="H209" s="81"/>
      <c r="I209" s="41">
        <f>SUM(I210:I210)</f>
        <v>0</v>
      </c>
      <c r="J209" s="31" t="e">
        <f>SUM(J210:J210)</f>
        <v>#DIV/0!</v>
      </c>
    </row>
    <row r="210" spans="1:10" ht="26.1" customHeight="1" x14ac:dyDescent="0.2">
      <c r="A210" s="55" t="s">
        <v>409</v>
      </c>
      <c r="B210" s="55" t="s">
        <v>203</v>
      </c>
      <c r="C210" s="55" t="s">
        <v>166</v>
      </c>
      <c r="D210" s="26" t="s">
        <v>43</v>
      </c>
      <c r="E210" s="55" t="s">
        <v>168</v>
      </c>
      <c r="F210" s="56">
        <v>1370</v>
      </c>
      <c r="G210" s="186"/>
      <c r="H210" s="53">
        <f>ROUND((G210*(1+$I$7)),2)</f>
        <v>0</v>
      </c>
      <c r="I210" s="28">
        <f>ROUND((F210*H210),2)</f>
        <v>0</v>
      </c>
      <c r="J210" s="128" t="e">
        <f>I210/$I$6</f>
        <v>#DIV/0!</v>
      </c>
    </row>
    <row r="211" spans="1:10" s="4" customFormat="1" ht="14.25" x14ac:dyDescent="0.2">
      <c r="A211" s="35" t="s">
        <v>249</v>
      </c>
      <c r="B211" s="64" t="s">
        <v>11</v>
      </c>
      <c r="C211" s="63"/>
      <c r="D211" s="40" t="s">
        <v>128</v>
      </c>
      <c r="E211" s="35"/>
      <c r="F211" s="64"/>
      <c r="G211" s="65" t="s">
        <v>13</v>
      </c>
      <c r="H211" s="41"/>
      <c r="I211" s="41">
        <f>SUM(I212:I213)</f>
        <v>0</v>
      </c>
      <c r="J211" s="31" t="e">
        <f>SUM(J212:J213)</f>
        <v>#DIV/0!</v>
      </c>
    </row>
    <row r="212" spans="1:10" ht="26.1" customHeight="1" x14ac:dyDescent="0.2">
      <c r="A212" s="51" t="s">
        <v>410</v>
      </c>
      <c r="B212" s="51" t="s">
        <v>411</v>
      </c>
      <c r="C212" s="51" t="s">
        <v>166</v>
      </c>
      <c r="D212" s="26" t="s">
        <v>129</v>
      </c>
      <c r="E212" s="51" t="s">
        <v>37</v>
      </c>
      <c r="F212" s="52">
        <v>19</v>
      </c>
      <c r="G212" s="183"/>
      <c r="H212" s="53">
        <f>ROUND((G212*(1+$I$7)),2)</f>
        <v>0</v>
      </c>
      <c r="I212" s="28">
        <f>ROUND((F212*H212),2)</f>
        <v>0</v>
      </c>
      <c r="J212" s="128" t="e">
        <f>I212/$I$6</f>
        <v>#DIV/0!</v>
      </c>
    </row>
    <row r="213" spans="1:10" ht="51.95" customHeight="1" x14ac:dyDescent="0.2">
      <c r="A213" s="49" t="s">
        <v>412</v>
      </c>
      <c r="B213" s="49">
        <v>103307</v>
      </c>
      <c r="C213" s="49" t="s">
        <v>24</v>
      </c>
      <c r="D213" s="50" t="s">
        <v>130</v>
      </c>
      <c r="E213" s="49" t="s">
        <v>37</v>
      </c>
      <c r="F213" s="48">
        <v>4</v>
      </c>
      <c r="G213" s="185"/>
      <c r="H213" s="53">
        <f>ROUND((G213*(1+$I$7)),2)</f>
        <v>0</v>
      </c>
      <c r="I213" s="28">
        <f>ROUND((F213*H213),2)</f>
        <v>0</v>
      </c>
      <c r="J213" s="129" t="e">
        <f>I213/$I$6</f>
        <v>#DIV/0!</v>
      </c>
    </row>
    <row r="214" spans="1:10" s="4" customFormat="1" ht="14.25" x14ac:dyDescent="0.2">
      <c r="A214" s="76"/>
      <c r="B214" s="75"/>
      <c r="C214" s="75"/>
      <c r="D214" s="61"/>
      <c r="E214" s="75"/>
      <c r="F214" s="75"/>
      <c r="G214" s="75"/>
      <c r="H214" s="75"/>
      <c r="I214" s="61"/>
      <c r="J214" s="62"/>
    </row>
    <row r="215" spans="1:10" s="4" customFormat="1" ht="14.25" x14ac:dyDescent="0.2">
      <c r="A215" s="83" t="s">
        <v>250</v>
      </c>
      <c r="B215" s="84" t="s">
        <v>11</v>
      </c>
      <c r="C215" s="85"/>
      <c r="D215" s="72" t="s">
        <v>131</v>
      </c>
      <c r="E215" s="34"/>
      <c r="F215" s="59"/>
      <c r="G215" s="82" t="s">
        <v>13</v>
      </c>
      <c r="H215" s="39"/>
      <c r="I215" s="73">
        <f>SUM(I216+I221+I232+I237+I244+I247+I253+I260)</f>
        <v>0</v>
      </c>
      <c r="J215" s="54" t="e">
        <f>SUM(J216+J221+J232+J237+J244+J247+J253+J260)</f>
        <v>#DIV/0!</v>
      </c>
    </row>
    <row r="216" spans="1:10" s="4" customFormat="1" ht="14.25" x14ac:dyDescent="0.2">
      <c r="A216" s="35" t="s">
        <v>251</v>
      </c>
      <c r="B216" s="64" t="s">
        <v>11</v>
      </c>
      <c r="C216" s="63"/>
      <c r="D216" s="40" t="s">
        <v>127</v>
      </c>
      <c r="E216" s="77"/>
      <c r="F216" s="79"/>
      <c r="G216" s="80"/>
      <c r="H216" s="81"/>
      <c r="I216" s="41">
        <f>SUM(I217:I220)</f>
        <v>0</v>
      </c>
      <c r="J216" s="31" t="e">
        <f>SUM(J217:J220)</f>
        <v>#DIV/0!</v>
      </c>
    </row>
    <row r="217" spans="1:10" ht="39" customHeight="1" x14ac:dyDescent="0.2">
      <c r="A217" s="51" t="s">
        <v>413</v>
      </c>
      <c r="B217" s="51">
        <v>97625</v>
      </c>
      <c r="C217" s="51" t="s">
        <v>24</v>
      </c>
      <c r="D217" s="26" t="s">
        <v>68</v>
      </c>
      <c r="E217" s="51" t="s">
        <v>180</v>
      </c>
      <c r="F217" s="52">
        <v>0.5</v>
      </c>
      <c r="G217" s="183"/>
      <c r="H217" s="53">
        <f>ROUND((G217*(1+$I$7)),2)</f>
        <v>0</v>
      </c>
      <c r="I217" s="28">
        <f>ROUND((F217*H217),2)</f>
        <v>0</v>
      </c>
      <c r="J217" s="128" t="e">
        <f>I217/$I$6</f>
        <v>#DIV/0!</v>
      </c>
    </row>
    <row r="218" spans="1:10" ht="24" customHeight="1" x14ac:dyDescent="0.2">
      <c r="A218" s="25" t="s">
        <v>414</v>
      </c>
      <c r="B218" s="25" t="s">
        <v>415</v>
      </c>
      <c r="C218" s="25" t="s">
        <v>166</v>
      </c>
      <c r="D218" s="26" t="s">
        <v>132</v>
      </c>
      <c r="E218" s="25" t="s">
        <v>37</v>
      </c>
      <c r="F218" s="27">
        <v>12</v>
      </c>
      <c r="G218" s="184"/>
      <c r="H218" s="53">
        <f>ROUND((G218*(1+$I$7)),2)</f>
        <v>0</v>
      </c>
      <c r="I218" s="28">
        <f>ROUND((F218*H218),2)</f>
        <v>0</v>
      </c>
      <c r="J218" s="128" t="e">
        <f>I218/$I$6</f>
        <v>#DIV/0!</v>
      </c>
    </row>
    <row r="219" spans="1:10" ht="51.95" customHeight="1" x14ac:dyDescent="0.2">
      <c r="A219" s="25" t="s">
        <v>416</v>
      </c>
      <c r="B219" s="25">
        <v>100983</v>
      </c>
      <c r="C219" s="25" t="s">
        <v>24</v>
      </c>
      <c r="D219" s="26" t="s">
        <v>25</v>
      </c>
      <c r="E219" s="25" t="s">
        <v>180</v>
      </c>
      <c r="F219" s="27">
        <v>0.65</v>
      </c>
      <c r="G219" s="184"/>
      <c r="H219" s="53">
        <f>ROUND((G219*(1+$I$7)),2)</f>
        <v>0</v>
      </c>
      <c r="I219" s="28">
        <f>ROUND((F219*H219),2)</f>
        <v>0</v>
      </c>
      <c r="J219" s="128" t="e">
        <f>I219/$I$6</f>
        <v>#DIV/0!</v>
      </c>
    </row>
    <row r="220" spans="1:10" ht="39" customHeight="1" x14ac:dyDescent="0.2">
      <c r="A220" s="49" t="s">
        <v>417</v>
      </c>
      <c r="B220" s="49">
        <v>95875</v>
      </c>
      <c r="C220" s="49" t="s">
        <v>24</v>
      </c>
      <c r="D220" s="26" t="s">
        <v>26</v>
      </c>
      <c r="E220" s="49" t="s">
        <v>182</v>
      </c>
      <c r="F220" s="48">
        <v>2.2799999999999998</v>
      </c>
      <c r="G220" s="185"/>
      <c r="H220" s="53">
        <f>ROUND((G220*(1+$I$7)),2)</f>
        <v>0</v>
      </c>
      <c r="I220" s="28">
        <f>ROUND((F220*H220),2)</f>
        <v>0</v>
      </c>
      <c r="J220" s="128" t="e">
        <f>I220/$I$6</f>
        <v>#DIV/0!</v>
      </c>
    </row>
    <row r="221" spans="1:10" s="4" customFormat="1" ht="14.25" x14ac:dyDescent="0.2">
      <c r="A221" s="35" t="s">
        <v>252</v>
      </c>
      <c r="B221" s="64" t="s">
        <v>11</v>
      </c>
      <c r="C221" s="63"/>
      <c r="D221" s="40" t="s">
        <v>133</v>
      </c>
      <c r="E221" s="35"/>
      <c r="F221" s="64"/>
      <c r="G221" s="65" t="s">
        <v>13</v>
      </c>
      <c r="H221" s="41"/>
      <c r="I221" s="41">
        <f>SUM(I222:I231)</f>
        <v>0</v>
      </c>
      <c r="J221" s="31" t="e">
        <f>SUM(J222:J231)</f>
        <v>#DIV/0!</v>
      </c>
    </row>
    <row r="222" spans="1:10" ht="39" customHeight="1" x14ac:dyDescent="0.2">
      <c r="A222" s="51" t="s">
        <v>418</v>
      </c>
      <c r="B222" s="51">
        <v>101511</v>
      </c>
      <c r="C222" s="51" t="s">
        <v>24</v>
      </c>
      <c r="D222" s="26" t="s">
        <v>134</v>
      </c>
      <c r="E222" s="51" t="s">
        <v>37</v>
      </c>
      <c r="F222" s="52">
        <v>1</v>
      </c>
      <c r="G222" s="183"/>
      <c r="H222" s="53">
        <f t="shared" ref="H222:H231" si="45">ROUND((G222*(1+$I$7)),2)</f>
        <v>0</v>
      </c>
      <c r="I222" s="28">
        <f t="shared" ref="I222:I231" si="46">ROUND((F222*H222),2)</f>
        <v>0</v>
      </c>
      <c r="J222" s="128" t="e">
        <f t="shared" ref="J222:J231" si="47">I222/$I$6</f>
        <v>#DIV/0!</v>
      </c>
    </row>
    <row r="223" spans="1:10" ht="26.1" customHeight="1" x14ac:dyDescent="0.2">
      <c r="A223" s="25" t="s">
        <v>419</v>
      </c>
      <c r="B223" s="25">
        <v>41196</v>
      </c>
      <c r="C223" s="25" t="s">
        <v>24</v>
      </c>
      <c r="D223" s="26" t="s">
        <v>135</v>
      </c>
      <c r="E223" s="25" t="s">
        <v>37</v>
      </c>
      <c r="F223" s="27">
        <v>1</v>
      </c>
      <c r="G223" s="184"/>
      <c r="H223" s="53">
        <f t="shared" si="45"/>
        <v>0</v>
      </c>
      <c r="I223" s="28">
        <f t="shared" si="46"/>
        <v>0</v>
      </c>
      <c r="J223" s="128" t="e">
        <f t="shared" si="47"/>
        <v>#DIV/0!</v>
      </c>
    </row>
    <row r="224" spans="1:10" ht="51.95" customHeight="1" x14ac:dyDescent="0.2">
      <c r="A224" s="25" t="s">
        <v>420</v>
      </c>
      <c r="B224" s="25">
        <v>100599</v>
      </c>
      <c r="C224" s="25" t="s">
        <v>24</v>
      </c>
      <c r="D224" s="26" t="s">
        <v>136</v>
      </c>
      <c r="E224" s="25" t="s">
        <v>37</v>
      </c>
      <c r="F224" s="27">
        <v>1</v>
      </c>
      <c r="G224" s="184"/>
      <c r="H224" s="28">
        <f t="shared" si="45"/>
        <v>0</v>
      </c>
      <c r="I224" s="28">
        <f t="shared" si="46"/>
        <v>0</v>
      </c>
      <c r="J224" s="128" t="e">
        <f t="shared" si="47"/>
        <v>#DIV/0!</v>
      </c>
    </row>
    <row r="225" spans="1:10" ht="51.95" customHeight="1" x14ac:dyDescent="0.2">
      <c r="A225" s="25" t="s">
        <v>421</v>
      </c>
      <c r="B225" s="25">
        <v>103361</v>
      </c>
      <c r="C225" s="25" t="s">
        <v>24</v>
      </c>
      <c r="D225" s="26" t="s">
        <v>137</v>
      </c>
      <c r="E225" s="25" t="s">
        <v>168</v>
      </c>
      <c r="F225" s="27">
        <v>3</v>
      </c>
      <c r="G225" s="184"/>
      <c r="H225" s="28">
        <f t="shared" si="45"/>
        <v>0</v>
      </c>
      <c r="I225" s="28">
        <f t="shared" si="46"/>
        <v>0</v>
      </c>
      <c r="J225" s="128" t="e">
        <f t="shared" si="47"/>
        <v>#DIV/0!</v>
      </c>
    </row>
    <row r="226" spans="1:10" ht="24" customHeight="1" x14ac:dyDescent="0.2">
      <c r="A226" s="25" t="s">
        <v>422</v>
      </c>
      <c r="B226" s="25" t="s">
        <v>423</v>
      </c>
      <c r="C226" s="25" t="s">
        <v>166</v>
      </c>
      <c r="D226" s="26" t="s">
        <v>138</v>
      </c>
      <c r="E226" s="25" t="s">
        <v>21</v>
      </c>
      <c r="F226" s="27">
        <v>1.5</v>
      </c>
      <c r="G226" s="184"/>
      <c r="H226" s="53">
        <f t="shared" si="45"/>
        <v>0</v>
      </c>
      <c r="I226" s="28">
        <f t="shared" si="46"/>
        <v>0</v>
      </c>
      <c r="J226" s="128" t="e">
        <f t="shared" si="47"/>
        <v>#DIV/0!</v>
      </c>
    </row>
    <row r="227" spans="1:10" ht="24" customHeight="1" x14ac:dyDescent="0.2">
      <c r="A227" s="25" t="s">
        <v>424</v>
      </c>
      <c r="B227" s="25" t="s">
        <v>320</v>
      </c>
      <c r="C227" s="25" t="s">
        <v>166</v>
      </c>
      <c r="D227" s="26" t="s">
        <v>100</v>
      </c>
      <c r="E227" s="25" t="s">
        <v>168</v>
      </c>
      <c r="F227" s="27">
        <v>3.4</v>
      </c>
      <c r="G227" s="184"/>
      <c r="H227" s="53">
        <f t="shared" si="45"/>
        <v>0</v>
      </c>
      <c r="I227" s="28">
        <f t="shared" si="46"/>
        <v>0</v>
      </c>
      <c r="J227" s="128" t="e">
        <f t="shared" si="47"/>
        <v>#DIV/0!</v>
      </c>
    </row>
    <row r="228" spans="1:10" ht="24" customHeight="1" x14ac:dyDescent="0.2">
      <c r="A228" s="25" t="s">
        <v>425</v>
      </c>
      <c r="B228" s="25" t="s">
        <v>221</v>
      </c>
      <c r="C228" s="25" t="s">
        <v>166</v>
      </c>
      <c r="D228" s="26" t="s">
        <v>58</v>
      </c>
      <c r="E228" s="25" t="s">
        <v>168</v>
      </c>
      <c r="F228" s="27">
        <v>3.4</v>
      </c>
      <c r="G228" s="184"/>
      <c r="H228" s="53">
        <f t="shared" si="45"/>
        <v>0</v>
      </c>
      <c r="I228" s="28">
        <f t="shared" si="46"/>
        <v>0</v>
      </c>
      <c r="J228" s="128" t="e">
        <f t="shared" si="47"/>
        <v>#DIV/0!</v>
      </c>
    </row>
    <row r="229" spans="1:10" ht="24" customHeight="1" x14ac:dyDescent="0.2">
      <c r="A229" s="25" t="s">
        <v>426</v>
      </c>
      <c r="B229" s="25" t="s">
        <v>427</v>
      </c>
      <c r="C229" s="25" t="s">
        <v>166</v>
      </c>
      <c r="D229" s="26" t="s">
        <v>123</v>
      </c>
      <c r="E229" s="25" t="s">
        <v>168</v>
      </c>
      <c r="F229" s="27">
        <v>3.4</v>
      </c>
      <c r="G229" s="184"/>
      <c r="H229" s="53">
        <f t="shared" si="45"/>
        <v>0</v>
      </c>
      <c r="I229" s="28">
        <f t="shared" si="46"/>
        <v>0</v>
      </c>
      <c r="J229" s="128" t="e">
        <f t="shared" si="47"/>
        <v>#DIV/0!</v>
      </c>
    </row>
    <row r="230" spans="1:10" ht="26.1" customHeight="1" x14ac:dyDescent="0.2">
      <c r="A230" s="25" t="s">
        <v>428</v>
      </c>
      <c r="B230" s="25">
        <v>95305</v>
      </c>
      <c r="C230" s="25" t="s">
        <v>24</v>
      </c>
      <c r="D230" s="26" t="s">
        <v>122</v>
      </c>
      <c r="E230" s="25" t="s">
        <v>168</v>
      </c>
      <c r="F230" s="27">
        <v>3.4</v>
      </c>
      <c r="G230" s="184"/>
      <c r="H230" s="53">
        <f t="shared" si="45"/>
        <v>0</v>
      </c>
      <c r="I230" s="28">
        <f t="shared" si="46"/>
        <v>0</v>
      </c>
      <c r="J230" s="128" t="e">
        <f t="shared" si="47"/>
        <v>#DIV/0!</v>
      </c>
    </row>
    <row r="231" spans="1:10" ht="26.1" customHeight="1" x14ac:dyDescent="0.2">
      <c r="A231" s="49" t="s">
        <v>429</v>
      </c>
      <c r="B231" s="49">
        <v>88489</v>
      </c>
      <c r="C231" s="49" t="s">
        <v>24</v>
      </c>
      <c r="D231" s="26" t="s">
        <v>124</v>
      </c>
      <c r="E231" s="49" t="s">
        <v>168</v>
      </c>
      <c r="F231" s="48">
        <v>3.4</v>
      </c>
      <c r="G231" s="185"/>
      <c r="H231" s="53">
        <f t="shared" si="45"/>
        <v>0</v>
      </c>
      <c r="I231" s="28">
        <f t="shared" si="46"/>
        <v>0</v>
      </c>
      <c r="J231" s="128" t="e">
        <f t="shared" si="47"/>
        <v>#DIV/0!</v>
      </c>
    </row>
    <row r="232" spans="1:10" s="4" customFormat="1" ht="14.25" x14ac:dyDescent="0.2">
      <c r="A232" s="35" t="s">
        <v>253</v>
      </c>
      <c r="B232" s="64" t="s">
        <v>11</v>
      </c>
      <c r="C232" s="63"/>
      <c r="D232" s="40" t="s">
        <v>139</v>
      </c>
      <c r="E232" s="35"/>
      <c r="F232" s="64"/>
      <c r="G232" s="65" t="s">
        <v>13</v>
      </c>
      <c r="H232" s="41"/>
      <c r="I232" s="41">
        <f>SUM(I233:I236)</f>
        <v>0</v>
      </c>
      <c r="J232" s="31" t="e">
        <f>SUM(J233:J236)</f>
        <v>#DIV/0!</v>
      </c>
    </row>
    <row r="233" spans="1:10" ht="51.95" customHeight="1" x14ac:dyDescent="0.2">
      <c r="A233" s="51" t="s">
        <v>430</v>
      </c>
      <c r="B233" s="51">
        <v>101879</v>
      </c>
      <c r="C233" s="51" t="s">
        <v>24</v>
      </c>
      <c r="D233" s="26" t="s">
        <v>140</v>
      </c>
      <c r="E233" s="51" t="s">
        <v>37</v>
      </c>
      <c r="F233" s="52">
        <v>1</v>
      </c>
      <c r="G233" s="183"/>
      <c r="H233" s="53">
        <f>ROUND((G233*(1+$I$7)),2)</f>
        <v>0</v>
      </c>
      <c r="I233" s="28">
        <f>ROUND((F233*H233),2)</f>
        <v>0</v>
      </c>
      <c r="J233" s="128" t="e">
        <f>I233/$I$6</f>
        <v>#DIV/0!</v>
      </c>
    </row>
    <row r="234" spans="1:10" ht="26.1" customHeight="1" x14ac:dyDescent="0.2">
      <c r="A234" s="25" t="s">
        <v>431</v>
      </c>
      <c r="B234" s="25">
        <v>93662</v>
      </c>
      <c r="C234" s="25" t="s">
        <v>24</v>
      </c>
      <c r="D234" s="26" t="s">
        <v>141</v>
      </c>
      <c r="E234" s="25" t="s">
        <v>37</v>
      </c>
      <c r="F234" s="27">
        <v>4</v>
      </c>
      <c r="G234" s="184"/>
      <c r="H234" s="53">
        <f>ROUND((G234*(1+$I$7)),2)</f>
        <v>0</v>
      </c>
      <c r="I234" s="28">
        <f>ROUND((F234*H234),2)</f>
        <v>0</v>
      </c>
      <c r="J234" s="128" t="e">
        <f>I234/$I$6</f>
        <v>#DIV/0!</v>
      </c>
    </row>
    <row r="235" spans="1:10" ht="26.1" customHeight="1" x14ac:dyDescent="0.2">
      <c r="A235" s="25" t="s">
        <v>432</v>
      </c>
      <c r="B235" s="25">
        <v>101902</v>
      </c>
      <c r="C235" s="25" t="s">
        <v>24</v>
      </c>
      <c r="D235" s="26" t="s">
        <v>142</v>
      </c>
      <c r="E235" s="25" t="s">
        <v>37</v>
      </c>
      <c r="F235" s="27">
        <v>4</v>
      </c>
      <c r="G235" s="184"/>
      <c r="H235" s="53">
        <f>ROUND((G235*(1+$I$7)),2)</f>
        <v>0</v>
      </c>
      <c r="I235" s="28">
        <f>ROUND((F235*H235),2)</f>
        <v>0</v>
      </c>
      <c r="J235" s="128" t="e">
        <f>I235/$I$6</f>
        <v>#DIV/0!</v>
      </c>
    </row>
    <row r="236" spans="1:10" ht="39" customHeight="1" x14ac:dyDescent="0.2">
      <c r="A236" s="49" t="s">
        <v>433</v>
      </c>
      <c r="B236" s="49">
        <v>101633</v>
      </c>
      <c r="C236" s="49" t="s">
        <v>24</v>
      </c>
      <c r="D236" s="26" t="s">
        <v>143</v>
      </c>
      <c r="E236" s="49" t="s">
        <v>37</v>
      </c>
      <c r="F236" s="48">
        <v>1</v>
      </c>
      <c r="G236" s="185"/>
      <c r="H236" s="53">
        <f>ROUND((G236*(1+$I$7)),2)</f>
        <v>0</v>
      </c>
      <c r="I236" s="28">
        <f>ROUND((F236*H236),2)</f>
        <v>0</v>
      </c>
      <c r="J236" s="128" t="e">
        <f>I236/$I$6</f>
        <v>#DIV/0!</v>
      </c>
    </row>
    <row r="237" spans="1:10" s="4" customFormat="1" ht="14.25" x14ac:dyDescent="0.2">
      <c r="A237" s="35" t="s">
        <v>254</v>
      </c>
      <c r="B237" s="64" t="s">
        <v>11</v>
      </c>
      <c r="C237" s="63"/>
      <c r="D237" s="40" t="s">
        <v>144</v>
      </c>
      <c r="E237" s="68"/>
      <c r="F237" s="69"/>
      <c r="G237" s="70" t="s">
        <v>13</v>
      </c>
      <c r="H237" s="41"/>
      <c r="I237" s="41">
        <f>SUM(I238:I243)</f>
        <v>0</v>
      </c>
      <c r="J237" s="31" t="e">
        <f>SUM(J238:J243)</f>
        <v>#DIV/0!</v>
      </c>
    </row>
    <row r="238" spans="1:10" ht="26.1" customHeight="1" x14ac:dyDescent="0.2">
      <c r="A238" s="51" t="s">
        <v>434</v>
      </c>
      <c r="B238" s="51" t="s">
        <v>435</v>
      </c>
      <c r="C238" s="51" t="s">
        <v>166</v>
      </c>
      <c r="D238" s="37" t="s">
        <v>145</v>
      </c>
      <c r="E238" s="25" t="s">
        <v>180</v>
      </c>
      <c r="F238" s="27">
        <v>30</v>
      </c>
      <c r="G238" s="184"/>
      <c r="H238" s="53">
        <f t="shared" ref="H238:H243" si="48">ROUND((G238*(1+$I$7)),2)</f>
        <v>0</v>
      </c>
      <c r="I238" s="28">
        <f t="shared" ref="I238:I243" si="49">ROUND((F238*H238),2)</f>
        <v>0</v>
      </c>
      <c r="J238" s="128" t="e">
        <f t="shared" ref="J238:J243" si="50">I238/$I$6</f>
        <v>#DIV/0!</v>
      </c>
    </row>
    <row r="239" spans="1:10" ht="51.95" customHeight="1" x14ac:dyDescent="0.2">
      <c r="A239" s="25" t="s">
        <v>436</v>
      </c>
      <c r="B239" s="25">
        <v>97667</v>
      </c>
      <c r="C239" s="25" t="s">
        <v>24</v>
      </c>
      <c r="D239" s="26" t="s">
        <v>146</v>
      </c>
      <c r="E239" s="51" t="s">
        <v>21</v>
      </c>
      <c r="F239" s="52">
        <v>250</v>
      </c>
      <c r="G239" s="183"/>
      <c r="H239" s="53">
        <f t="shared" si="48"/>
        <v>0</v>
      </c>
      <c r="I239" s="28">
        <f t="shared" si="49"/>
        <v>0</v>
      </c>
      <c r="J239" s="128" t="e">
        <f t="shared" si="50"/>
        <v>#DIV/0!</v>
      </c>
    </row>
    <row r="240" spans="1:10" ht="65.099999999999994" customHeight="1" x14ac:dyDescent="0.2">
      <c r="A240" s="25" t="s">
        <v>437</v>
      </c>
      <c r="B240" s="25">
        <v>101207</v>
      </c>
      <c r="C240" s="25" t="s">
        <v>24</v>
      </c>
      <c r="D240" s="26" t="s">
        <v>80</v>
      </c>
      <c r="E240" s="25" t="s">
        <v>180</v>
      </c>
      <c r="F240" s="27">
        <v>9</v>
      </c>
      <c r="G240" s="184"/>
      <c r="H240" s="53">
        <f t="shared" si="48"/>
        <v>0</v>
      </c>
      <c r="I240" s="28">
        <f t="shared" si="49"/>
        <v>0</v>
      </c>
      <c r="J240" s="128" t="e">
        <f t="shared" si="50"/>
        <v>#DIV/0!</v>
      </c>
    </row>
    <row r="241" spans="1:10" ht="39" customHeight="1" x14ac:dyDescent="0.2">
      <c r="A241" s="25" t="s">
        <v>438</v>
      </c>
      <c r="B241" s="25">
        <v>95426</v>
      </c>
      <c r="C241" s="25" t="s">
        <v>24</v>
      </c>
      <c r="D241" s="26" t="s">
        <v>81</v>
      </c>
      <c r="E241" s="25" t="s">
        <v>287</v>
      </c>
      <c r="F241" s="27">
        <v>27</v>
      </c>
      <c r="G241" s="184"/>
      <c r="H241" s="53">
        <f t="shared" si="48"/>
        <v>0</v>
      </c>
      <c r="I241" s="28">
        <f t="shared" si="49"/>
        <v>0</v>
      </c>
      <c r="J241" s="128" t="e">
        <f t="shared" si="50"/>
        <v>#DIV/0!</v>
      </c>
    </row>
    <row r="242" spans="1:10" ht="26.1" customHeight="1" x14ac:dyDescent="0.2">
      <c r="A242" s="25" t="s">
        <v>439</v>
      </c>
      <c r="B242" s="25">
        <v>100574</v>
      </c>
      <c r="C242" s="25" t="s">
        <v>24</v>
      </c>
      <c r="D242" s="26" t="s">
        <v>82</v>
      </c>
      <c r="E242" s="25" t="s">
        <v>180</v>
      </c>
      <c r="F242" s="27">
        <v>9</v>
      </c>
      <c r="G242" s="184"/>
      <c r="H242" s="53">
        <f t="shared" si="48"/>
        <v>0</v>
      </c>
      <c r="I242" s="28">
        <f t="shared" si="49"/>
        <v>0</v>
      </c>
      <c r="J242" s="128" t="e">
        <f t="shared" si="50"/>
        <v>#DIV/0!</v>
      </c>
    </row>
    <row r="243" spans="1:10" ht="26.1" customHeight="1" x14ac:dyDescent="0.2">
      <c r="A243" s="49" t="s">
        <v>440</v>
      </c>
      <c r="B243" s="49" t="s">
        <v>290</v>
      </c>
      <c r="C243" s="49" t="s">
        <v>166</v>
      </c>
      <c r="D243" s="26" t="s">
        <v>83</v>
      </c>
      <c r="E243" s="49" t="s">
        <v>180</v>
      </c>
      <c r="F243" s="48">
        <v>9</v>
      </c>
      <c r="G243" s="185"/>
      <c r="H243" s="53">
        <f t="shared" si="48"/>
        <v>0</v>
      </c>
      <c r="I243" s="28">
        <f t="shared" si="49"/>
        <v>0</v>
      </c>
      <c r="J243" s="128" t="e">
        <f t="shared" si="50"/>
        <v>#DIV/0!</v>
      </c>
    </row>
    <row r="244" spans="1:10" s="4" customFormat="1" ht="14.25" x14ac:dyDescent="0.2">
      <c r="A244" s="35" t="s">
        <v>255</v>
      </c>
      <c r="B244" s="64" t="s">
        <v>11</v>
      </c>
      <c r="C244" s="63"/>
      <c r="D244" s="40" t="s">
        <v>147</v>
      </c>
      <c r="E244" s="35"/>
      <c r="F244" s="64"/>
      <c r="G244" s="65" t="s">
        <v>13</v>
      </c>
      <c r="H244" s="41"/>
      <c r="I244" s="41">
        <f>SUM(I245:I246)</f>
        <v>0</v>
      </c>
      <c r="J244" s="31" t="e">
        <f>SUM(J245:J246)</f>
        <v>#DIV/0!</v>
      </c>
    </row>
    <row r="245" spans="1:10" ht="39" customHeight="1" x14ac:dyDescent="0.2">
      <c r="A245" s="51" t="s">
        <v>441</v>
      </c>
      <c r="B245" s="51">
        <v>91926</v>
      </c>
      <c r="C245" s="51" t="s">
        <v>24</v>
      </c>
      <c r="D245" s="26" t="s">
        <v>148</v>
      </c>
      <c r="E245" s="51" t="s">
        <v>21</v>
      </c>
      <c r="F245" s="52">
        <v>220</v>
      </c>
      <c r="G245" s="183"/>
      <c r="H245" s="53">
        <f>ROUND((G245*(1+$I$7)),2)</f>
        <v>0</v>
      </c>
      <c r="I245" s="28">
        <f>ROUND((F245*H245),2)</f>
        <v>0</v>
      </c>
      <c r="J245" s="128" t="e">
        <f>I245/$I$6</f>
        <v>#DIV/0!</v>
      </c>
    </row>
    <row r="246" spans="1:10" ht="39" customHeight="1" x14ac:dyDescent="0.2">
      <c r="A246" s="49" t="s">
        <v>442</v>
      </c>
      <c r="B246" s="49">
        <v>91929</v>
      </c>
      <c r="C246" s="49" t="s">
        <v>24</v>
      </c>
      <c r="D246" s="26" t="s">
        <v>149</v>
      </c>
      <c r="E246" s="49" t="s">
        <v>21</v>
      </c>
      <c r="F246" s="48">
        <v>360</v>
      </c>
      <c r="G246" s="185"/>
      <c r="H246" s="53">
        <f>ROUND((G246*(1+$I$7)),2)</f>
        <v>0</v>
      </c>
      <c r="I246" s="28">
        <f>ROUND((F246*H246),2)</f>
        <v>0</v>
      </c>
      <c r="J246" s="128" t="e">
        <f>I246/$I$6</f>
        <v>#DIV/0!</v>
      </c>
    </row>
    <row r="247" spans="1:10" s="4" customFormat="1" ht="14.25" x14ac:dyDescent="0.2">
      <c r="A247" s="35" t="s">
        <v>256</v>
      </c>
      <c r="B247" s="64" t="s">
        <v>11</v>
      </c>
      <c r="C247" s="63"/>
      <c r="D247" s="40" t="s">
        <v>150</v>
      </c>
      <c r="E247" s="35"/>
      <c r="F247" s="64"/>
      <c r="G247" s="65" t="s">
        <v>13</v>
      </c>
      <c r="H247" s="41"/>
      <c r="I247" s="41">
        <f>SUM(I248:I252)</f>
        <v>0</v>
      </c>
      <c r="J247" s="31" t="e">
        <f>SUM(J248:J252)</f>
        <v>#DIV/0!</v>
      </c>
    </row>
    <row r="248" spans="1:10" ht="39" customHeight="1" x14ac:dyDescent="0.2">
      <c r="A248" s="51" t="s">
        <v>443</v>
      </c>
      <c r="B248" s="51">
        <v>97882</v>
      </c>
      <c r="C248" s="51" t="s">
        <v>24</v>
      </c>
      <c r="D248" s="26" t="s">
        <v>151</v>
      </c>
      <c r="E248" s="51" t="s">
        <v>37</v>
      </c>
      <c r="F248" s="52">
        <v>1</v>
      </c>
      <c r="G248" s="183"/>
      <c r="H248" s="53">
        <f>ROUND((G248*(1+$I$7)),2)</f>
        <v>0</v>
      </c>
      <c r="I248" s="28">
        <f>ROUND((F248*H248),2)</f>
        <v>0</v>
      </c>
      <c r="J248" s="128" t="e">
        <f>I248/$I$6</f>
        <v>#DIV/0!</v>
      </c>
    </row>
    <row r="249" spans="1:10" ht="26.1" customHeight="1" x14ac:dyDescent="0.2">
      <c r="A249" s="25" t="s">
        <v>444</v>
      </c>
      <c r="B249" s="25" t="s">
        <v>435</v>
      </c>
      <c r="C249" s="25" t="s">
        <v>166</v>
      </c>
      <c r="D249" s="26" t="s">
        <v>145</v>
      </c>
      <c r="E249" s="25" t="s">
        <v>180</v>
      </c>
      <c r="F249" s="27">
        <v>9.36</v>
      </c>
      <c r="G249" s="184"/>
      <c r="H249" s="53">
        <f>ROUND((G249*(1+$I$7)),2)</f>
        <v>0</v>
      </c>
      <c r="I249" s="28">
        <f>ROUND((F249*H249),2)</f>
        <v>0</v>
      </c>
      <c r="J249" s="128" t="e">
        <f>I249/$I$6</f>
        <v>#DIV/0!</v>
      </c>
    </row>
    <row r="250" spans="1:10" ht="26.1" customHeight="1" x14ac:dyDescent="0.2">
      <c r="A250" s="25" t="s">
        <v>445</v>
      </c>
      <c r="B250" s="25" t="s">
        <v>446</v>
      </c>
      <c r="C250" s="25" t="s">
        <v>166</v>
      </c>
      <c r="D250" s="26" t="s">
        <v>152</v>
      </c>
      <c r="E250" s="25" t="s">
        <v>180</v>
      </c>
      <c r="F250" s="27">
        <v>1.36</v>
      </c>
      <c r="G250" s="184"/>
      <c r="H250" s="53">
        <f>ROUND((G250*(1+$I$7)),2)</f>
        <v>0</v>
      </c>
      <c r="I250" s="28">
        <f>ROUND((F250*H250),2)</f>
        <v>0</v>
      </c>
      <c r="J250" s="128" t="e">
        <f>I250/$I$6</f>
        <v>#DIV/0!</v>
      </c>
    </row>
    <row r="251" spans="1:10" ht="26.1" customHeight="1" x14ac:dyDescent="0.2">
      <c r="A251" s="25" t="s">
        <v>447</v>
      </c>
      <c r="B251" s="25" t="s">
        <v>446</v>
      </c>
      <c r="C251" s="25" t="s">
        <v>166</v>
      </c>
      <c r="D251" s="26" t="s">
        <v>152</v>
      </c>
      <c r="E251" s="25" t="s">
        <v>180</v>
      </c>
      <c r="F251" s="27">
        <v>2.8</v>
      </c>
      <c r="G251" s="184"/>
      <c r="H251" s="53">
        <f>ROUND((G251*(1+$I$7)),2)</f>
        <v>0</v>
      </c>
      <c r="I251" s="28">
        <f>ROUND((F251*H251),2)</f>
        <v>0</v>
      </c>
      <c r="J251" s="128" t="e">
        <f>I251/$I$6</f>
        <v>#DIV/0!</v>
      </c>
    </row>
    <row r="252" spans="1:10" ht="26.1" customHeight="1" x14ac:dyDescent="0.2">
      <c r="A252" s="49" t="s">
        <v>448</v>
      </c>
      <c r="B252" s="49">
        <v>93382</v>
      </c>
      <c r="C252" s="49" t="s">
        <v>24</v>
      </c>
      <c r="D252" s="26" t="s">
        <v>153</v>
      </c>
      <c r="E252" s="49" t="s">
        <v>180</v>
      </c>
      <c r="F252" s="48">
        <v>5.42</v>
      </c>
      <c r="G252" s="185"/>
      <c r="H252" s="53">
        <f>ROUND((G252*(1+$I$7)),2)</f>
        <v>0</v>
      </c>
      <c r="I252" s="28">
        <f>ROUND((F252*H252),2)</f>
        <v>0</v>
      </c>
      <c r="J252" s="128" t="e">
        <f>I252/$I$6</f>
        <v>#DIV/0!</v>
      </c>
    </row>
    <row r="253" spans="1:10" s="4" customFormat="1" ht="14.25" x14ac:dyDescent="0.2">
      <c r="A253" s="35" t="s">
        <v>257</v>
      </c>
      <c r="B253" s="64" t="s">
        <v>11</v>
      </c>
      <c r="C253" s="63"/>
      <c r="D253" s="40" t="s">
        <v>154</v>
      </c>
      <c r="E253" s="35"/>
      <c r="F253" s="64"/>
      <c r="G253" s="65" t="s">
        <v>13</v>
      </c>
      <c r="H253" s="41"/>
      <c r="I253" s="41">
        <f>SUM(I254:I259)</f>
        <v>0</v>
      </c>
      <c r="J253" s="31" t="e">
        <f>SUM(J254:J259)</f>
        <v>#DIV/0!</v>
      </c>
    </row>
    <row r="254" spans="1:10" ht="24" customHeight="1" x14ac:dyDescent="0.2">
      <c r="A254" s="51" t="s">
        <v>449</v>
      </c>
      <c r="B254" s="51" t="s">
        <v>450</v>
      </c>
      <c r="C254" s="51" t="s">
        <v>44</v>
      </c>
      <c r="D254" s="26" t="s">
        <v>155</v>
      </c>
      <c r="E254" s="51" t="s">
        <v>37</v>
      </c>
      <c r="F254" s="52">
        <v>36</v>
      </c>
      <c r="G254" s="183"/>
      <c r="H254" s="53">
        <f t="shared" ref="H254:H259" si="51">ROUND((G254*(1+$I$7)),2)</f>
        <v>0</v>
      </c>
      <c r="I254" s="28">
        <f t="shared" ref="I254:I259" si="52">ROUND((F254*H254),2)</f>
        <v>0</v>
      </c>
      <c r="J254" s="128" t="e">
        <f t="shared" ref="J254:J259" si="53">I254/$I$6</f>
        <v>#DIV/0!</v>
      </c>
    </row>
    <row r="255" spans="1:10" ht="39" customHeight="1" x14ac:dyDescent="0.2">
      <c r="A255" s="25" t="s">
        <v>451</v>
      </c>
      <c r="B255" s="25" t="s">
        <v>452</v>
      </c>
      <c r="C255" s="25" t="s">
        <v>166</v>
      </c>
      <c r="D255" s="26" t="s">
        <v>156</v>
      </c>
      <c r="E255" s="25" t="s">
        <v>37</v>
      </c>
      <c r="F255" s="27">
        <v>16</v>
      </c>
      <c r="G255" s="184"/>
      <c r="H255" s="53">
        <f t="shared" si="51"/>
        <v>0</v>
      </c>
      <c r="I255" s="28">
        <f t="shared" si="52"/>
        <v>0</v>
      </c>
      <c r="J255" s="128" t="e">
        <f t="shared" si="53"/>
        <v>#DIV/0!</v>
      </c>
    </row>
    <row r="256" spans="1:10" ht="39" customHeight="1" x14ac:dyDescent="0.2">
      <c r="A256" s="25" t="s">
        <v>453</v>
      </c>
      <c r="B256" s="25">
        <v>101656</v>
      </c>
      <c r="C256" s="25" t="s">
        <v>24</v>
      </c>
      <c r="D256" s="26" t="s">
        <v>157</v>
      </c>
      <c r="E256" s="25" t="s">
        <v>37</v>
      </c>
      <c r="F256" s="27">
        <v>16</v>
      </c>
      <c r="G256" s="184"/>
      <c r="H256" s="53">
        <f t="shared" si="51"/>
        <v>0</v>
      </c>
      <c r="I256" s="28">
        <f t="shared" si="52"/>
        <v>0</v>
      </c>
      <c r="J256" s="128" t="e">
        <f t="shared" si="53"/>
        <v>#DIV/0!</v>
      </c>
    </row>
    <row r="257" spans="1:12" ht="26.1" customHeight="1" x14ac:dyDescent="0.2">
      <c r="A257" s="25" t="s">
        <v>454</v>
      </c>
      <c r="B257" s="25" t="s">
        <v>604</v>
      </c>
      <c r="C257" s="25" t="s">
        <v>14</v>
      </c>
      <c r="D257" s="26" t="s">
        <v>605</v>
      </c>
      <c r="E257" s="25" t="s">
        <v>37</v>
      </c>
      <c r="F257" s="52">
        <v>1</v>
      </c>
      <c r="G257" s="184"/>
      <c r="H257" s="53">
        <f t="shared" si="51"/>
        <v>0</v>
      </c>
      <c r="I257" s="28">
        <f t="shared" si="52"/>
        <v>0</v>
      </c>
      <c r="J257" s="128" t="e">
        <f t="shared" si="53"/>
        <v>#DIV/0!</v>
      </c>
    </row>
    <row r="258" spans="1:12" ht="39" customHeight="1" x14ac:dyDescent="0.2">
      <c r="A258" s="25" t="s">
        <v>455</v>
      </c>
      <c r="B258" s="25" t="s">
        <v>211</v>
      </c>
      <c r="C258" s="25" t="s">
        <v>14</v>
      </c>
      <c r="D258" s="26" t="s">
        <v>52</v>
      </c>
      <c r="E258" s="25" t="s">
        <v>168</v>
      </c>
      <c r="F258" s="27">
        <v>133</v>
      </c>
      <c r="G258" s="184"/>
      <c r="H258" s="53">
        <f t="shared" si="51"/>
        <v>0</v>
      </c>
      <c r="I258" s="28">
        <f t="shared" si="52"/>
        <v>0</v>
      </c>
      <c r="J258" s="128" t="e">
        <f t="shared" si="53"/>
        <v>#DIV/0!</v>
      </c>
    </row>
    <row r="259" spans="1:12" ht="39" customHeight="1" x14ac:dyDescent="0.2">
      <c r="A259" s="49" t="s">
        <v>456</v>
      </c>
      <c r="B259" s="49" t="s">
        <v>215</v>
      </c>
      <c r="C259" s="49" t="s">
        <v>14</v>
      </c>
      <c r="D259" s="26" t="s">
        <v>54</v>
      </c>
      <c r="E259" s="49" t="s">
        <v>168</v>
      </c>
      <c r="F259" s="48">
        <v>133</v>
      </c>
      <c r="G259" s="185"/>
      <c r="H259" s="53">
        <f t="shared" si="51"/>
        <v>0</v>
      </c>
      <c r="I259" s="28">
        <f t="shared" si="52"/>
        <v>0</v>
      </c>
      <c r="J259" s="128" t="e">
        <f t="shared" si="53"/>
        <v>#DIV/0!</v>
      </c>
    </row>
    <row r="260" spans="1:12" s="4" customFormat="1" ht="14.25" x14ac:dyDescent="0.2">
      <c r="A260" s="35" t="s">
        <v>258</v>
      </c>
      <c r="B260" s="64" t="s">
        <v>11</v>
      </c>
      <c r="C260" s="63"/>
      <c r="D260" s="40" t="s">
        <v>158</v>
      </c>
      <c r="E260" s="35"/>
      <c r="F260" s="64"/>
      <c r="G260" s="65" t="s">
        <v>13</v>
      </c>
      <c r="H260" s="41"/>
      <c r="I260" s="41">
        <f>SUM(I261)</f>
        <v>0</v>
      </c>
      <c r="J260" s="31" t="e">
        <f>SUM(J261)</f>
        <v>#DIV/0!</v>
      </c>
    </row>
    <row r="261" spans="1:12" ht="39" customHeight="1" x14ac:dyDescent="0.2">
      <c r="A261" s="55" t="s">
        <v>457</v>
      </c>
      <c r="B261" s="55" t="s">
        <v>458</v>
      </c>
      <c r="C261" s="55" t="s">
        <v>14</v>
      </c>
      <c r="D261" s="50" t="s">
        <v>159</v>
      </c>
      <c r="E261" s="55" t="s">
        <v>37</v>
      </c>
      <c r="F261" s="56">
        <v>1</v>
      </c>
      <c r="G261" s="186"/>
      <c r="H261" s="53">
        <f>ROUND((G261*(1+$I$7)),2)</f>
        <v>0</v>
      </c>
      <c r="I261" s="28">
        <f>ROUND((F261*H261),2)</f>
        <v>0</v>
      </c>
      <c r="J261" s="129" t="e">
        <f>I261/$I$6</f>
        <v>#DIV/0!</v>
      </c>
    </row>
    <row r="262" spans="1:12" s="4" customFormat="1" ht="15" thickBot="1" x14ac:dyDescent="0.25">
      <c r="A262" s="76"/>
      <c r="B262" s="75"/>
      <c r="C262" s="75"/>
      <c r="D262" s="75"/>
      <c r="E262" s="75"/>
      <c r="F262" s="75"/>
      <c r="G262" s="75"/>
      <c r="H262" s="75"/>
      <c r="I262" s="75"/>
      <c r="J262" s="125"/>
    </row>
    <row r="263" spans="1:12" s="14" customFormat="1" ht="16.5" x14ac:dyDescent="0.2">
      <c r="A263" s="145" t="s">
        <v>459</v>
      </c>
      <c r="B263" s="146"/>
      <c r="C263" s="146"/>
      <c r="D263" s="146"/>
      <c r="E263" s="146"/>
      <c r="F263" s="146"/>
      <c r="G263" s="146"/>
      <c r="H263" s="146"/>
      <c r="I263" s="147">
        <f>I265-I264</f>
        <v>0</v>
      </c>
      <c r="J263" s="148"/>
      <c r="L263" s="15"/>
    </row>
    <row r="264" spans="1:12" s="14" customFormat="1" ht="16.5" x14ac:dyDescent="0.2">
      <c r="A264" s="149" t="s">
        <v>460</v>
      </c>
      <c r="B264" s="150"/>
      <c r="C264" s="150"/>
      <c r="D264" s="150"/>
      <c r="E264" s="150"/>
      <c r="F264" s="150"/>
      <c r="G264" s="150"/>
      <c r="H264" s="150"/>
      <c r="I264" s="151">
        <f>I265*I7</f>
        <v>0</v>
      </c>
      <c r="J264" s="152"/>
      <c r="L264" s="15"/>
    </row>
    <row r="265" spans="1:12" s="16" customFormat="1" ht="36.75" customHeight="1" thickBot="1" x14ac:dyDescent="0.25">
      <c r="A265" s="153" t="s">
        <v>461</v>
      </c>
      <c r="B265" s="154"/>
      <c r="C265" s="154"/>
      <c r="D265" s="154"/>
      <c r="E265" s="154"/>
      <c r="F265" s="154"/>
      <c r="G265" s="154"/>
      <c r="H265" s="154"/>
      <c r="I265" s="155">
        <f>SUM(I9+I15+I57+I208+I215)</f>
        <v>0</v>
      </c>
      <c r="J265" s="156"/>
      <c r="L265" s="17"/>
    </row>
  </sheetData>
  <mergeCells count="12">
    <mergeCell ref="A263:H263"/>
    <mergeCell ref="I263:J263"/>
    <mergeCell ref="A264:H264"/>
    <mergeCell ref="I264:J264"/>
    <mergeCell ref="A265:H265"/>
    <mergeCell ref="I265:J265"/>
    <mergeCell ref="G7:H7"/>
    <mergeCell ref="A1:J1"/>
    <mergeCell ref="A4:J4"/>
    <mergeCell ref="A6:F6"/>
    <mergeCell ref="G6:H6"/>
    <mergeCell ref="I6:J6"/>
  </mergeCells>
  <printOptions horizontalCentered="1"/>
  <pageMargins left="0.31496062992125984" right="0.31496062992125984" top="0.39370078740157483" bottom="0.31496062992125984" header="0" footer="0"/>
  <pageSetup paperSize="9" scale="58" fitToHeight="0" orientation="portrait" r:id="rId1"/>
  <ignoredErrors>
    <ignoredError sqref="I22:J22 I24:J24 J23 I28:J28 J25:J27 I33:J33 J29:J32 I37:J38 J34:J36 I41:J41 J39:J40 I46:J46 J42:J45 I52:J52 J47:J51 I56:J58 J53:J55 I67:J67 J59 I80:J80 J68:J79 I92:J92 J81:J91 I105:J105 J93:J104 I107:J107 J106 I111:J111 J108:J110 I119:J119 J112:J117 J118 I126:J126 J120:J125 I133:J133 J127:J132 I140:J140 J134:J139 I147:J147 J141:J146 I154:J154 J148:J153 I161:J161 J155:J160 I174:J174 J162:J173 I189:J189 J175:J188 I198:J198 J190:J197 I207:J209 J199:J206 I211:J211 J210 I214:J216 J212:J213 I221:J221 J217:J220 I232:J232 J222:J231 I237:J237 J233:J236 I244:J244 J238:J243 I247:J247 J245:J246 I253:J253 J248:J252 I260:J260 J254:J258 J259 J261 J60:J6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view="pageBreakPreview" zoomScaleNormal="100" zoomScaleSheetLayoutView="100" workbookViewId="0">
      <selection activeCell="I64" sqref="I64"/>
    </sheetView>
  </sheetViews>
  <sheetFormatPr defaultRowHeight="13.5" x14ac:dyDescent="0.2"/>
  <cols>
    <col min="1" max="1" width="9.625" style="2" customWidth="1"/>
    <col min="2" max="2" width="38.125" style="2" customWidth="1"/>
    <col min="3" max="3" width="14.625" style="3" customWidth="1"/>
    <col min="4" max="4" width="10.125" style="3" bestFit="1" customWidth="1"/>
    <col min="5" max="5" width="9.5" style="2" customWidth="1"/>
    <col min="6" max="6" width="12.625" style="2" customWidth="1"/>
    <col min="7" max="7" width="9.5" style="2" customWidth="1"/>
    <col min="8" max="8" width="12.625" style="2" customWidth="1"/>
    <col min="9" max="9" width="9.5" style="2" customWidth="1"/>
    <col min="10" max="10" width="12.625" style="2" customWidth="1"/>
    <col min="11" max="11" width="9.5" style="2" customWidth="1"/>
    <col min="12" max="12" width="12.625" style="2" customWidth="1"/>
    <col min="13" max="13" width="9.5" style="2" customWidth="1"/>
    <col min="14" max="14" width="12.625" style="2" customWidth="1"/>
    <col min="15" max="15" width="9.5" style="2" customWidth="1"/>
    <col min="16" max="16" width="12.625" style="2" customWidth="1"/>
    <col min="17" max="17" width="9.5" style="2" customWidth="1"/>
    <col min="18" max="18" width="12.625" style="2" customWidth="1"/>
    <col min="19" max="19" width="9.5" style="2" customWidth="1"/>
    <col min="20" max="20" width="12.625" style="2" customWidth="1"/>
    <col min="21" max="21" width="9.5" style="2" customWidth="1"/>
    <col min="22" max="22" width="12.625" style="2" customWidth="1"/>
    <col min="23" max="23" width="9.5" style="2" customWidth="1"/>
    <col min="24" max="24" width="12.625" style="2" customWidth="1"/>
    <col min="25" max="25" width="9.5" style="2" customWidth="1"/>
    <col min="26" max="26" width="12.625" style="2" customWidth="1"/>
    <col min="27" max="27" width="9.5" style="2" customWidth="1"/>
    <col min="28" max="28" width="15.5" style="2" customWidth="1"/>
    <col min="29" max="16384" width="9" style="2"/>
  </cols>
  <sheetData>
    <row r="1" spans="1:28" ht="99" customHeight="1" x14ac:dyDescent="0.2">
      <c r="A1" s="182" t="s">
        <v>607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</row>
    <row r="2" spans="1:28" x14ac:dyDescent="0.2">
      <c r="A2" s="3"/>
      <c r="E2" s="3"/>
      <c r="F2" s="3"/>
      <c r="G2" s="3"/>
      <c r="H2" s="3"/>
    </row>
    <row r="3" spans="1:28" s="14" customFormat="1" ht="20.25" customHeight="1" x14ac:dyDescent="0.2">
      <c r="A3" s="5" t="s">
        <v>160</v>
      </c>
      <c r="B3" s="6"/>
      <c r="C3" s="6"/>
      <c r="D3" s="6"/>
      <c r="E3" s="87"/>
      <c r="F3" s="6"/>
      <c r="G3" s="6"/>
      <c r="H3" s="6"/>
    </row>
    <row r="4" spans="1:28" s="14" customFormat="1" ht="20.25" customHeight="1" x14ac:dyDescent="0.2">
      <c r="A4" s="141" t="s">
        <v>161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</row>
    <row r="5" spans="1:28" ht="14.25" thickBot="1" x14ac:dyDescent="0.25">
      <c r="A5" s="88"/>
      <c r="B5" s="88"/>
      <c r="C5" s="88"/>
      <c r="D5" s="88"/>
      <c r="E5" s="88"/>
      <c r="F5" s="88"/>
      <c r="G5" s="88"/>
      <c r="H5" s="89"/>
    </row>
    <row r="6" spans="1:28" ht="30" customHeight="1" thickBot="1" x14ac:dyDescent="0.25">
      <c r="A6" s="159" t="s">
        <v>462</v>
      </c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2"/>
    </row>
    <row r="7" spans="1:28" ht="14.25" thickBot="1" x14ac:dyDescent="0.25"/>
    <row r="8" spans="1:28" s="90" customFormat="1" ht="17.100000000000001" customHeight="1" x14ac:dyDescent="0.2">
      <c r="A8" s="163" t="s">
        <v>463</v>
      </c>
      <c r="B8" s="165" t="s">
        <v>464</v>
      </c>
      <c r="C8" s="167" t="s">
        <v>465</v>
      </c>
      <c r="D8" s="158" t="s">
        <v>466</v>
      </c>
      <c r="E8" s="157" t="s">
        <v>467</v>
      </c>
      <c r="F8" s="158"/>
      <c r="G8" s="157" t="s">
        <v>468</v>
      </c>
      <c r="H8" s="158"/>
      <c r="I8" s="157" t="s">
        <v>469</v>
      </c>
      <c r="J8" s="158"/>
      <c r="K8" s="157" t="s">
        <v>470</v>
      </c>
      <c r="L8" s="158"/>
      <c r="M8" s="157" t="s">
        <v>471</v>
      </c>
      <c r="N8" s="158"/>
      <c r="O8" s="157" t="s">
        <v>472</v>
      </c>
      <c r="P8" s="158"/>
      <c r="Q8" s="157" t="s">
        <v>473</v>
      </c>
      <c r="R8" s="158"/>
      <c r="S8" s="157" t="s">
        <v>474</v>
      </c>
      <c r="T8" s="158"/>
      <c r="U8" s="157" t="s">
        <v>475</v>
      </c>
      <c r="V8" s="158"/>
      <c r="W8" s="157" t="s">
        <v>476</v>
      </c>
      <c r="X8" s="158"/>
      <c r="Y8" s="157" t="s">
        <v>477</v>
      </c>
      <c r="Z8" s="158"/>
      <c r="AA8" s="157" t="s">
        <v>478</v>
      </c>
      <c r="AB8" s="158"/>
    </row>
    <row r="9" spans="1:28" s="90" customFormat="1" ht="17.100000000000001" customHeight="1" x14ac:dyDescent="0.2">
      <c r="A9" s="164"/>
      <c r="B9" s="166"/>
      <c r="C9" s="168"/>
      <c r="D9" s="169"/>
      <c r="E9" s="91" t="s">
        <v>466</v>
      </c>
      <c r="F9" s="92" t="s">
        <v>479</v>
      </c>
      <c r="G9" s="91" t="s">
        <v>466</v>
      </c>
      <c r="H9" s="92" t="s">
        <v>479</v>
      </c>
      <c r="I9" s="91" t="s">
        <v>466</v>
      </c>
      <c r="J9" s="92" t="s">
        <v>479</v>
      </c>
      <c r="K9" s="91" t="s">
        <v>466</v>
      </c>
      <c r="L9" s="92" t="s">
        <v>479</v>
      </c>
      <c r="M9" s="91" t="s">
        <v>466</v>
      </c>
      <c r="N9" s="92" t="s">
        <v>479</v>
      </c>
      <c r="O9" s="91" t="s">
        <v>466</v>
      </c>
      <c r="P9" s="92" t="s">
        <v>479</v>
      </c>
      <c r="Q9" s="91" t="s">
        <v>466</v>
      </c>
      <c r="R9" s="92" t="s">
        <v>479</v>
      </c>
      <c r="S9" s="91" t="s">
        <v>466</v>
      </c>
      <c r="T9" s="92" t="s">
        <v>479</v>
      </c>
      <c r="U9" s="91" t="s">
        <v>466</v>
      </c>
      <c r="V9" s="92" t="s">
        <v>479</v>
      </c>
      <c r="W9" s="91" t="s">
        <v>466</v>
      </c>
      <c r="X9" s="92" t="s">
        <v>479</v>
      </c>
      <c r="Y9" s="91" t="s">
        <v>466</v>
      </c>
      <c r="Z9" s="92" t="s">
        <v>479</v>
      </c>
      <c r="AA9" s="91" t="s">
        <v>466</v>
      </c>
      <c r="AB9" s="92" t="s">
        <v>479</v>
      </c>
    </row>
    <row r="10" spans="1:28" s="14" customFormat="1" ht="21" customHeight="1" x14ac:dyDescent="0.2">
      <c r="A10" s="93" t="s">
        <v>163</v>
      </c>
      <c r="B10" s="94" t="s">
        <v>12</v>
      </c>
      <c r="C10" s="95">
        <f>SUM(C11)</f>
        <v>0</v>
      </c>
      <c r="D10" s="96" t="e">
        <f>SUM(D11)</f>
        <v>#DIV/0!</v>
      </c>
      <c r="E10" s="170"/>
      <c r="F10" s="171"/>
      <c r="G10" s="170"/>
      <c r="H10" s="171"/>
      <c r="I10" s="170"/>
      <c r="J10" s="171"/>
      <c r="K10" s="170"/>
      <c r="L10" s="171"/>
      <c r="M10" s="170"/>
      <c r="N10" s="171"/>
      <c r="O10" s="170"/>
      <c r="P10" s="171"/>
      <c r="Q10" s="170"/>
      <c r="R10" s="171"/>
      <c r="S10" s="170"/>
      <c r="T10" s="171"/>
      <c r="U10" s="170"/>
      <c r="V10" s="171"/>
      <c r="W10" s="170"/>
      <c r="X10" s="171"/>
      <c r="Y10" s="170"/>
      <c r="Z10" s="171"/>
      <c r="AA10" s="170"/>
      <c r="AB10" s="171"/>
    </row>
    <row r="11" spans="1:28" ht="15" customHeight="1" x14ac:dyDescent="0.2">
      <c r="A11" s="97" t="s">
        <v>163</v>
      </c>
      <c r="B11" s="98" t="s">
        <v>127</v>
      </c>
      <c r="C11" s="99">
        <f>Orçamento!I9</f>
        <v>0</v>
      </c>
      <c r="D11" s="100" t="e">
        <f>C11/$C$49</f>
        <v>#DIV/0!</v>
      </c>
      <c r="E11" s="101">
        <v>1</v>
      </c>
      <c r="F11" s="102">
        <f>(E11*$C11)</f>
        <v>0</v>
      </c>
      <c r="G11" s="101"/>
      <c r="H11" s="102">
        <f>(G11*$C11)</f>
        <v>0</v>
      </c>
      <c r="I11" s="101"/>
      <c r="J11" s="102">
        <f>(I11*$C11)</f>
        <v>0</v>
      </c>
      <c r="K11" s="101"/>
      <c r="L11" s="102">
        <f>(K11*$C11)</f>
        <v>0</v>
      </c>
      <c r="M11" s="101"/>
      <c r="N11" s="102">
        <f>(M11*$C11)</f>
        <v>0</v>
      </c>
      <c r="O11" s="101"/>
      <c r="P11" s="102">
        <f>(O11*$C11)</f>
        <v>0</v>
      </c>
      <c r="Q11" s="101"/>
      <c r="R11" s="102">
        <f>(Q11*$C11)</f>
        <v>0</v>
      </c>
      <c r="S11" s="101"/>
      <c r="T11" s="102">
        <f>(S11*$C11)</f>
        <v>0</v>
      </c>
      <c r="U11" s="101"/>
      <c r="V11" s="102">
        <f>(U11*$C11)</f>
        <v>0</v>
      </c>
      <c r="W11" s="101"/>
      <c r="X11" s="102">
        <f>(W11*$C11)</f>
        <v>0</v>
      </c>
      <c r="Y11" s="101"/>
      <c r="Z11" s="102">
        <f>(Y11*$C11)</f>
        <v>0</v>
      </c>
      <c r="AA11" s="101"/>
      <c r="AB11" s="102">
        <f>(AA11*$C11)</f>
        <v>0</v>
      </c>
    </row>
    <row r="12" spans="1:28" s="14" customFormat="1" ht="21" customHeight="1" x14ac:dyDescent="0.2">
      <c r="A12" s="93" t="s">
        <v>171</v>
      </c>
      <c r="B12" s="94" t="s">
        <v>18</v>
      </c>
      <c r="C12" s="95">
        <f>SUM(C13:C18)</f>
        <v>0</v>
      </c>
      <c r="D12" s="96" t="e">
        <f>SUM(D13:D18)</f>
        <v>#DIV/0!</v>
      </c>
      <c r="E12" s="170"/>
      <c r="F12" s="171"/>
      <c r="G12" s="170"/>
      <c r="H12" s="171"/>
      <c r="I12" s="170"/>
      <c r="J12" s="171"/>
      <c r="K12" s="170"/>
      <c r="L12" s="171"/>
      <c r="M12" s="170"/>
      <c r="N12" s="171"/>
      <c r="O12" s="170"/>
      <c r="P12" s="171"/>
      <c r="Q12" s="170"/>
      <c r="R12" s="171"/>
      <c r="S12" s="170"/>
      <c r="T12" s="171"/>
      <c r="U12" s="170"/>
      <c r="V12" s="171"/>
      <c r="W12" s="170"/>
      <c r="X12" s="171"/>
      <c r="Y12" s="170"/>
      <c r="Z12" s="171"/>
      <c r="AA12" s="170"/>
      <c r="AB12" s="171"/>
    </row>
    <row r="13" spans="1:28" ht="15" customHeight="1" x14ac:dyDescent="0.2">
      <c r="A13" s="97" t="s">
        <v>172</v>
      </c>
      <c r="B13" s="103" t="s">
        <v>19</v>
      </c>
      <c r="C13" s="99">
        <f>Orçamento!I16</f>
        <v>0</v>
      </c>
      <c r="D13" s="100" t="e">
        <f t="shared" ref="D13:D18" si="0">C13/$C$49</f>
        <v>#DIV/0!</v>
      </c>
      <c r="E13" s="101"/>
      <c r="F13" s="102">
        <f t="shared" ref="F13:F18" si="1">(E13*$C13)</f>
        <v>0</v>
      </c>
      <c r="G13" s="101">
        <v>1</v>
      </c>
      <c r="H13" s="102">
        <f t="shared" ref="H13:H18" si="2">(G13*$C13)</f>
        <v>0</v>
      </c>
      <c r="I13" s="101"/>
      <c r="J13" s="102">
        <f t="shared" ref="J13:J18" si="3">(I13*$C13)</f>
        <v>0</v>
      </c>
      <c r="K13" s="101"/>
      <c r="L13" s="102">
        <f t="shared" ref="L13:L18" si="4">(K13*$C13)</f>
        <v>0</v>
      </c>
      <c r="M13" s="101"/>
      <c r="N13" s="102">
        <f t="shared" ref="N13:N18" si="5">(M13*$C13)</f>
        <v>0</v>
      </c>
      <c r="O13" s="101"/>
      <c r="P13" s="102">
        <f t="shared" ref="P13:P18" si="6">(O13*$C13)</f>
        <v>0</v>
      </c>
      <c r="Q13" s="101"/>
      <c r="R13" s="102">
        <f t="shared" ref="R13:R18" si="7">(Q13*$C13)</f>
        <v>0</v>
      </c>
      <c r="S13" s="101"/>
      <c r="T13" s="102">
        <f t="shared" ref="T13:T18" si="8">(S13*$C13)</f>
        <v>0</v>
      </c>
      <c r="U13" s="101"/>
      <c r="V13" s="102">
        <f t="shared" ref="V13:V18" si="9">(U13*$C13)</f>
        <v>0</v>
      </c>
      <c r="W13" s="101"/>
      <c r="X13" s="102">
        <f t="shared" ref="X13:X18" si="10">(W13*$C13)</f>
        <v>0</v>
      </c>
      <c r="Y13" s="101"/>
      <c r="Z13" s="102">
        <f t="shared" ref="Z13:Z18" si="11">(Y13*$C13)</f>
        <v>0</v>
      </c>
      <c r="AA13" s="101"/>
      <c r="AB13" s="102">
        <f t="shared" ref="AB13:AB18" si="12">(AA13*$C13)</f>
        <v>0</v>
      </c>
    </row>
    <row r="14" spans="1:28" ht="15" customHeight="1" x14ac:dyDescent="0.2">
      <c r="A14" s="97" t="s">
        <v>183</v>
      </c>
      <c r="B14" s="103" t="s">
        <v>480</v>
      </c>
      <c r="C14" s="99">
        <f>Orçamento!I22</f>
        <v>0</v>
      </c>
      <c r="D14" s="100" t="e">
        <f t="shared" si="0"/>
        <v>#DIV/0!</v>
      </c>
      <c r="E14" s="101"/>
      <c r="F14" s="102">
        <f t="shared" si="1"/>
        <v>0</v>
      </c>
      <c r="G14" s="101"/>
      <c r="H14" s="102">
        <f t="shared" si="2"/>
        <v>0</v>
      </c>
      <c r="I14" s="101"/>
      <c r="J14" s="102">
        <f t="shared" si="3"/>
        <v>0</v>
      </c>
      <c r="K14" s="101"/>
      <c r="L14" s="102">
        <f t="shared" si="4"/>
        <v>0</v>
      </c>
      <c r="M14" s="101"/>
      <c r="N14" s="102">
        <f t="shared" si="5"/>
        <v>0</v>
      </c>
      <c r="O14" s="101"/>
      <c r="P14" s="102">
        <f t="shared" si="6"/>
        <v>0</v>
      </c>
      <c r="Q14" s="101"/>
      <c r="R14" s="102">
        <f t="shared" si="7"/>
        <v>0</v>
      </c>
      <c r="S14" s="101"/>
      <c r="T14" s="102">
        <f t="shared" si="8"/>
        <v>0</v>
      </c>
      <c r="U14" s="101"/>
      <c r="V14" s="102">
        <f t="shared" si="9"/>
        <v>0</v>
      </c>
      <c r="W14" s="101">
        <v>1</v>
      </c>
      <c r="X14" s="102">
        <f t="shared" si="10"/>
        <v>0</v>
      </c>
      <c r="Y14" s="101"/>
      <c r="Z14" s="102">
        <f t="shared" si="11"/>
        <v>0</v>
      </c>
      <c r="AA14" s="101"/>
      <c r="AB14" s="102">
        <f t="shared" si="12"/>
        <v>0</v>
      </c>
    </row>
    <row r="15" spans="1:28" ht="15" customHeight="1" x14ac:dyDescent="0.2">
      <c r="A15" s="97" t="s">
        <v>184</v>
      </c>
      <c r="B15" s="103" t="s">
        <v>30</v>
      </c>
      <c r="C15" s="99">
        <f>Orçamento!I24</f>
        <v>0</v>
      </c>
      <c r="D15" s="100" t="e">
        <f t="shared" si="0"/>
        <v>#DIV/0!</v>
      </c>
      <c r="E15" s="101"/>
      <c r="F15" s="102">
        <f t="shared" si="1"/>
        <v>0</v>
      </c>
      <c r="G15" s="101"/>
      <c r="H15" s="102">
        <f t="shared" si="2"/>
        <v>0</v>
      </c>
      <c r="I15" s="101"/>
      <c r="J15" s="102">
        <f t="shared" si="3"/>
        <v>0</v>
      </c>
      <c r="K15" s="101"/>
      <c r="L15" s="102">
        <f t="shared" si="4"/>
        <v>0</v>
      </c>
      <c r="M15" s="101"/>
      <c r="N15" s="102">
        <f t="shared" si="5"/>
        <v>0</v>
      </c>
      <c r="O15" s="101"/>
      <c r="P15" s="102">
        <f t="shared" si="6"/>
        <v>0</v>
      </c>
      <c r="Q15" s="101"/>
      <c r="R15" s="102">
        <f t="shared" si="7"/>
        <v>0</v>
      </c>
      <c r="S15" s="101"/>
      <c r="T15" s="102">
        <f t="shared" si="8"/>
        <v>0</v>
      </c>
      <c r="U15" s="101"/>
      <c r="V15" s="102">
        <f t="shared" si="9"/>
        <v>0</v>
      </c>
      <c r="W15" s="101">
        <v>1</v>
      </c>
      <c r="X15" s="102">
        <f t="shared" si="10"/>
        <v>0</v>
      </c>
      <c r="Y15" s="101"/>
      <c r="Z15" s="102">
        <f t="shared" si="11"/>
        <v>0</v>
      </c>
      <c r="AA15" s="101"/>
      <c r="AB15" s="102">
        <f t="shared" si="12"/>
        <v>0</v>
      </c>
    </row>
    <row r="16" spans="1:28" ht="15" customHeight="1" x14ac:dyDescent="0.2">
      <c r="A16" s="97" t="s">
        <v>185</v>
      </c>
      <c r="B16" s="103" t="s">
        <v>36</v>
      </c>
      <c r="C16" s="99">
        <f>Orçamento!I28</f>
        <v>0</v>
      </c>
      <c r="D16" s="100" t="e">
        <f t="shared" si="0"/>
        <v>#DIV/0!</v>
      </c>
      <c r="E16" s="101"/>
      <c r="F16" s="102">
        <f t="shared" si="1"/>
        <v>0</v>
      </c>
      <c r="G16" s="101"/>
      <c r="H16" s="102">
        <f t="shared" si="2"/>
        <v>0</v>
      </c>
      <c r="I16" s="101"/>
      <c r="J16" s="102">
        <f t="shared" si="3"/>
        <v>0</v>
      </c>
      <c r="K16" s="101"/>
      <c r="L16" s="102">
        <f t="shared" si="4"/>
        <v>0</v>
      </c>
      <c r="M16" s="101"/>
      <c r="N16" s="102">
        <f t="shared" si="5"/>
        <v>0</v>
      </c>
      <c r="O16" s="101"/>
      <c r="P16" s="102">
        <f t="shared" si="6"/>
        <v>0</v>
      </c>
      <c r="Q16" s="101"/>
      <c r="R16" s="102">
        <f t="shared" si="7"/>
        <v>0</v>
      </c>
      <c r="S16" s="101"/>
      <c r="T16" s="102">
        <f t="shared" si="8"/>
        <v>0</v>
      </c>
      <c r="U16" s="101"/>
      <c r="V16" s="102">
        <f t="shared" si="9"/>
        <v>0</v>
      </c>
      <c r="W16" s="101">
        <v>1</v>
      </c>
      <c r="X16" s="102">
        <f t="shared" si="10"/>
        <v>0</v>
      </c>
      <c r="Y16" s="101"/>
      <c r="Z16" s="102">
        <f t="shared" si="11"/>
        <v>0</v>
      </c>
      <c r="AA16" s="101"/>
      <c r="AB16" s="102">
        <f t="shared" si="12"/>
        <v>0</v>
      </c>
    </row>
    <row r="17" spans="1:28" ht="15" customHeight="1" x14ac:dyDescent="0.2">
      <c r="A17" s="97" t="s">
        <v>186</v>
      </c>
      <c r="B17" s="103" t="s">
        <v>41</v>
      </c>
      <c r="C17" s="99">
        <f>Orçamento!I33</f>
        <v>0</v>
      </c>
      <c r="D17" s="100" t="e">
        <f t="shared" si="0"/>
        <v>#DIV/0!</v>
      </c>
      <c r="E17" s="101"/>
      <c r="F17" s="102">
        <f t="shared" si="1"/>
        <v>0</v>
      </c>
      <c r="G17" s="101"/>
      <c r="H17" s="102">
        <f t="shared" si="2"/>
        <v>0</v>
      </c>
      <c r="I17" s="101"/>
      <c r="J17" s="102">
        <f t="shared" si="3"/>
        <v>0</v>
      </c>
      <c r="K17" s="101"/>
      <c r="L17" s="102">
        <f t="shared" si="4"/>
        <v>0</v>
      </c>
      <c r="M17" s="101"/>
      <c r="N17" s="102">
        <f t="shared" si="5"/>
        <v>0</v>
      </c>
      <c r="O17" s="101"/>
      <c r="P17" s="102">
        <f t="shared" si="6"/>
        <v>0</v>
      </c>
      <c r="Q17" s="101"/>
      <c r="R17" s="102">
        <f t="shared" si="7"/>
        <v>0</v>
      </c>
      <c r="S17" s="101"/>
      <c r="T17" s="102">
        <f t="shared" si="8"/>
        <v>0</v>
      </c>
      <c r="U17" s="101"/>
      <c r="V17" s="102">
        <f t="shared" si="9"/>
        <v>0</v>
      </c>
      <c r="W17" s="101"/>
      <c r="X17" s="102">
        <f t="shared" si="10"/>
        <v>0</v>
      </c>
      <c r="Y17" s="101">
        <v>1</v>
      </c>
      <c r="Z17" s="102">
        <f t="shared" si="11"/>
        <v>0</v>
      </c>
      <c r="AA17" s="101"/>
      <c r="AB17" s="102">
        <f t="shared" si="12"/>
        <v>0</v>
      </c>
    </row>
    <row r="18" spans="1:28" ht="15" customHeight="1" x14ac:dyDescent="0.2">
      <c r="A18" s="97" t="s">
        <v>187</v>
      </c>
      <c r="B18" s="103" t="s">
        <v>46</v>
      </c>
      <c r="C18" s="99">
        <f>Orçamento!I37</f>
        <v>0</v>
      </c>
      <c r="D18" s="100" t="e">
        <f t="shared" si="0"/>
        <v>#DIV/0!</v>
      </c>
      <c r="E18" s="101"/>
      <c r="F18" s="102">
        <f t="shared" si="1"/>
        <v>0</v>
      </c>
      <c r="G18" s="101"/>
      <c r="H18" s="102">
        <f t="shared" si="2"/>
        <v>0</v>
      </c>
      <c r="I18" s="101"/>
      <c r="J18" s="102">
        <f t="shared" si="3"/>
        <v>0</v>
      </c>
      <c r="K18" s="101"/>
      <c r="L18" s="102">
        <f t="shared" si="4"/>
        <v>0</v>
      </c>
      <c r="M18" s="101"/>
      <c r="N18" s="102">
        <f t="shared" si="5"/>
        <v>0</v>
      </c>
      <c r="O18" s="101"/>
      <c r="P18" s="102">
        <f t="shared" si="6"/>
        <v>0</v>
      </c>
      <c r="Q18" s="101"/>
      <c r="R18" s="102">
        <f t="shared" si="7"/>
        <v>0</v>
      </c>
      <c r="S18" s="101"/>
      <c r="T18" s="102">
        <f t="shared" si="8"/>
        <v>0</v>
      </c>
      <c r="U18" s="101"/>
      <c r="V18" s="102">
        <f t="shared" si="9"/>
        <v>0</v>
      </c>
      <c r="W18" s="101"/>
      <c r="X18" s="102">
        <f t="shared" si="10"/>
        <v>0</v>
      </c>
      <c r="Y18" s="101">
        <v>1</v>
      </c>
      <c r="Z18" s="102">
        <f t="shared" si="11"/>
        <v>0</v>
      </c>
      <c r="AA18" s="101"/>
      <c r="AB18" s="102">
        <f t="shared" si="12"/>
        <v>0</v>
      </c>
    </row>
    <row r="19" spans="1:28" s="14" customFormat="1" ht="21" customHeight="1" x14ac:dyDescent="0.2">
      <c r="A19" s="93" t="s">
        <v>227</v>
      </c>
      <c r="B19" s="94" t="s">
        <v>65</v>
      </c>
      <c r="C19" s="95">
        <f>SUM(C20:C36)</f>
        <v>0</v>
      </c>
      <c r="D19" s="96" t="e">
        <f>SUM(D20:D36)</f>
        <v>#DIV/0!</v>
      </c>
      <c r="E19" s="170"/>
      <c r="F19" s="171"/>
      <c r="G19" s="170"/>
      <c r="H19" s="171"/>
      <c r="I19" s="170"/>
      <c r="J19" s="171"/>
      <c r="K19" s="170"/>
      <c r="L19" s="171"/>
      <c r="M19" s="170"/>
      <c r="N19" s="171"/>
      <c r="O19" s="170"/>
      <c r="P19" s="171"/>
      <c r="Q19" s="170"/>
      <c r="R19" s="171"/>
      <c r="S19" s="170"/>
      <c r="T19" s="171"/>
      <c r="U19" s="170"/>
      <c r="V19" s="171"/>
      <c r="W19" s="170"/>
      <c r="X19" s="171"/>
      <c r="Y19" s="170"/>
      <c r="Z19" s="171"/>
      <c r="AA19" s="170"/>
      <c r="AB19" s="171"/>
    </row>
    <row r="20" spans="1:28" ht="15" customHeight="1" x14ac:dyDescent="0.2">
      <c r="A20" s="97" t="s">
        <v>228</v>
      </c>
      <c r="B20" s="98" t="s">
        <v>66</v>
      </c>
      <c r="C20" s="99">
        <f>Orçamento!I58</f>
        <v>0</v>
      </c>
      <c r="D20" s="100" t="e">
        <f t="shared" ref="D20:D36" si="13">C20/$C$49</f>
        <v>#DIV/0!</v>
      </c>
      <c r="E20" s="101"/>
      <c r="F20" s="102">
        <f t="shared" ref="F20:F36" si="14">(E20*$C20)</f>
        <v>0</v>
      </c>
      <c r="G20" s="101">
        <v>1</v>
      </c>
      <c r="H20" s="102">
        <f t="shared" ref="H20:H36" si="15">(G20*$C20)</f>
        <v>0</v>
      </c>
      <c r="I20" s="101"/>
      <c r="J20" s="102">
        <f t="shared" ref="J20:J36" si="16">(I20*$C20)</f>
        <v>0</v>
      </c>
      <c r="K20" s="101"/>
      <c r="L20" s="102">
        <f t="shared" ref="L20:L36" si="17">(K20*$C20)</f>
        <v>0</v>
      </c>
      <c r="M20" s="101"/>
      <c r="N20" s="102">
        <f t="shared" ref="N20:N36" si="18">(M20*$C20)</f>
        <v>0</v>
      </c>
      <c r="O20" s="101"/>
      <c r="P20" s="102">
        <f t="shared" ref="P20:P36" si="19">(O20*$C20)</f>
        <v>0</v>
      </c>
      <c r="Q20" s="101"/>
      <c r="R20" s="102">
        <f t="shared" ref="R20:R36" si="20">(Q20*$C20)</f>
        <v>0</v>
      </c>
      <c r="S20" s="101"/>
      <c r="T20" s="102">
        <f t="shared" ref="T20:T36" si="21">(S20*$C20)</f>
        <v>0</v>
      </c>
      <c r="U20" s="101"/>
      <c r="V20" s="102">
        <f t="shared" ref="V20:V36" si="22">(U20*$C20)</f>
        <v>0</v>
      </c>
      <c r="W20" s="101"/>
      <c r="X20" s="102">
        <f t="shared" ref="X20:X36" si="23">(W20*$C20)</f>
        <v>0</v>
      </c>
      <c r="Y20" s="101"/>
      <c r="Z20" s="102">
        <f t="shared" ref="Z20:Z36" si="24">(Y20*$C20)</f>
        <v>0</v>
      </c>
      <c r="AA20" s="101"/>
      <c r="AB20" s="102">
        <f t="shared" ref="AB20:AB36" si="25">(AA20*$C20)</f>
        <v>0</v>
      </c>
    </row>
    <row r="21" spans="1:28" ht="15" customHeight="1" x14ac:dyDescent="0.2">
      <c r="A21" s="97" t="s">
        <v>229</v>
      </c>
      <c r="B21" s="98" t="s">
        <v>73</v>
      </c>
      <c r="C21" s="99">
        <f>Orçamento!I67</f>
        <v>0</v>
      </c>
      <c r="D21" s="100" t="e">
        <f t="shared" si="13"/>
        <v>#DIV/0!</v>
      </c>
      <c r="E21" s="101"/>
      <c r="F21" s="102">
        <f t="shared" si="14"/>
        <v>0</v>
      </c>
      <c r="G21" s="101">
        <v>1</v>
      </c>
      <c r="H21" s="102">
        <f t="shared" si="15"/>
        <v>0</v>
      </c>
      <c r="I21" s="101"/>
      <c r="J21" s="102">
        <f t="shared" si="16"/>
        <v>0</v>
      </c>
      <c r="K21" s="101"/>
      <c r="L21" s="102">
        <f t="shared" si="17"/>
        <v>0</v>
      </c>
      <c r="M21" s="101"/>
      <c r="N21" s="102">
        <f t="shared" si="18"/>
        <v>0</v>
      </c>
      <c r="O21" s="101"/>
      <c r="P21" s="102">
        <f t="shared" si="19"/>
        <v>0</v>
      </c>
      <c r="Q21" s="101"/>
      <c r="R21" s="102">
        <f t="shared" si="20"/>
        <v>0</v>
      </c>
      <c r="S21" s="101"/>
      <c r="T21" s="102">
        <f t="shared" si="21"/>
        <v>0</v>
      </c>
      <c r="U21" s="101"/>
      <c r="V21" s="102">
        <f t="shared" si="22"/>
        <v>0</v>
      </c>
      <c r="W21" s="101"/>
      <c r="X21" s="102">
        <f t="shared" si="23"/>
        <v>0</v>
      </c>
      <c r="Y21" s="101"/>
      <c r="Z21" s="102">
        <f t="shared" si="24"/>
        <v>0</v>
      </c>
      <c r="AA21" s="101"/>
      <c r="AB21" s="102">
        <f t="shared" si="25"/>
        <v>0</v>
      </c>
    </row>
    <row r="22" spans="1:28" ht="15" customHeight="1" x14ac:dyDescent="0.2">
      <c r="A22" s="97" t="s">
        <v>230</v>
      </c>
      <c r="B22" s="98" t="s">
        <v>231</v>
      </c>
      <c r="C22" s="99">
        <f>Orçamento!I80</f>
        <v>0</v>
      </c>
      <c r="D22" s="100" t="e">
        <f t="shared" si="13"/>
        <v>#DIV/0!</v>
      </c>
      <c r="E22" s="101"/>
      <c r="F22" s="102">
        <f t="shared" si="14"/>
        <v>0</v>
      </c>
      <c r="G22" s="101"/>
      <c r="H22" s="102">
        <f t="shared" si="15"/>
        <v>0</v>
      </c>
      <c r="I22" s="101">
        <v>1</v>
      </c>
      <c r="J22" s="102">
        <f t="shared" si="16"/>
        <v>0</v>
      </c>
      <c r="K22" s="101"/>
      <c r="L22" s="102">
        <f t="shared" si="17"/>
        <v>0</v>
      </c>
      <c r="M22" s="101"/>
      <c r="N22" s="102">
        <f t="shared" si="18"/>
        <v>0</v>
      </c>
      <c r="O22" s="101"/>
      <c r="P22" s="102">
        <f t="shared" si="19"/>
        <v>0</v>
      </c>
      <c r="Q22" s="101"/>
      <c r="R22" s="102">
        <f t="shared" si="20"/>
        <v>0</v>
      </c>
      <c r="S22" s="101"/>
      <c r="T22" s="102">
        <f t="shared" si="21"/>
        <v>0</v>
      </c>
      <c r="U22" s="101"/>
      <c r="V22" s="102">
        <f t="shared" si="22"/>
        <v>0</v>
      </c>
      <c r="W22" s="101"/>
      <c r="X22" s="102">
        <f t="shared" si="23"/>
        <v>0</v>
      </c>
      <c r="Y22" s="101"/>
      <c r="Z22" s="102">
        <f t="shared" si="24"/>
        <v>0</v>
      </c>
      <c r="AA22" s="101"/>
      <c r="AB22" s="102">
        <f t="shared" si="25"/>
        <v>0</v>
      </c>
    </row>
    <row r="23" spans="1:28" ht="15" customHeight="1" x14ac:dyDescent="0.2">
      <c r="A23" s="97" t="s">
        <v>232</v>
      </c>
      <c r="B23" s="98" t="s">
        <v>233</v>
      </c>
      <c r="C23" s="99">
        <f>Orçamento!I92</f>
        <v>0</v>
      </c>
      <c r="D23" s="100" t="e">
        <f t="shared" si="13"/>
        <v>#DIV/0!</v>
      </c>
      <c r="E23" s="101"/>
      <c r="F23" s="102">
        <f t="shared" si="14"/>
        <v>0</v>
      </c>
      <c r="G23" s="101"/>
      <c r="H23" s="102">
        <f t="shared" si="15"/>
        <v>0</v>
      </c>
      <c r="I23" s="101"/>
      <c r="J23" s="102">
        <f t="shared" si="16"/>
        <v>0</v>
      </c>
      <c r="K23" s="101">
        <v>1</v>
      </c>
      <c r="L23" s="102">
        <f t="shared" si="17"/>
        <v>0</v>
      </c>
      <c r="M23" s="101"/>
      <c r="N23" s="102">
        <f t="shared" si="18"/>
        <v>0</v>
      </c>
      <c r="O23" s="101"/>
      <c r="P23" s="102">
        <f t="shared" si="19"/>
        <v>0</v>
      </c>
      <c r="Q23" s="101"/>
      <c r="R23" s="102">
        <f t="shared" si="20"/>
        <v>0</v>
      </c>
      <c r="S23" s="101"/>
      <c r="T23" s="102">
        <f t="shared" si="21"/>
        <v>0</v>
      </c>
      <c r="U23" s="101"/>
      <c r="V23" s="102">
        <f t="shared" si="22"/>
        <v>0</v>
      </c>
      <c r="W23" s="101"/>
      <c r="X23" s="102">
        <f t="shared" si="23"/>
        <v>0</v>
      </c>
      <c r="Y23" s="101"/>
      <c r="Z23" s="102">
        <f t="shared" si="24"/>
        <v>0</v>
      </c>
      <c r="AA23" s="101"/>
      <c r="AB23" s="102">
        <f t="shared" si="25"/>
        <v>0</v>
      </c>
    </row>
    <row r="24" spans="1:28" ht="15" customHeight="1" x14ac:dyDescent="0.2">
      <c r="A24" s="97" t="s">
        <v>234</v>
      </c>
      <c r="B24" s="103" t="s">
        <v>93</v>
      </c>
      <c r="C24" s="104">
        <f>Orçamento!I105</f>
        <v>0</v>
      </c>
      <c r="D24" s="100" t="e">
        <f t="shared" si="13"/>
        <v>#DIV/0!</v>
      </c>
      <c r="E24" s="101"/>
      <c r="F24" s="102">
        <f t="shared" si="14"/>
        <v>0</v>
      </c>
      <c r="G24" s="101"/>
      <c r="H24" s="102">
        <f t="shared" si="15"/>
        <v>0</v>
      </c>
      <c r="I24" s="105"/>
      <c r="J24" s="102">
        <f t="shared" si="16"/>
        <v>0</v>
      </c>
      <c r="K24" s="105"/>
      <c r="L24" s="102">
        <f t="shared" si="17"/>
        <v>0</v>
      </c>
      <c r="M24" s="101">
        <v>1</v>
      </c>
      <c r="N24" s="102">
        <f t="shared" si="18"/>
        <v>0</v>
      </c>
      <c r="O24" s="101"/>
      <c r="P24" s="102">
        <f t="shared" si="19"/>
        <v>0</v>
      </c>
      <c r="Q24" s="101"/>
      <c r="R24" s="102">
        <f t="shared" si="20"/>
        <v>0</v>
      </c>
      <c r="S24" s="101"/>
      <c r="T24" s="102">
        <f t="shared" si="21"/>
        <v>0</v>
      </c>
      <c r="U24" s="101"/>
      <c r="V24" s="102">
        <f t="shared" si="22"/>
        <v>0</v>
      </c>
      <c r="W24" s="101"/>
      <c r="X24" s="102">
        <f t="shared" si="23"/>
        <v>0</v>
      </c>
      <c r="Y24" s="101"/>
      <c r="Z24" s="102">
        <f t="shared" si="24"/>
        <v>0</v>
      </c>
      <c r="AA24" s="101"/>
      <c r="AB24" s="102">
        <f t="shared" si="25"/>
        <v>0</v>
      </c>
    </row>
    <row r="25" spans="1:28" ht="15" customHeight="1" x14ac:dyDescent="0.2">
      <c r="A25" s="97" t="s">
        <v>235</v>
      </c>
      <c r="B25" s="103" t="s">
        <v>95</v>
      </c>
      <c r="C25" s="104">
        <f>Orçamento!I107</f>
        <v>0</v>
      </c>
      <c r="D25" s="100" t="e">
        <f t="shared" si="13"/>
        <v>#DIV/0!</v>
      </c>
      <c r="E25" s="101"/>
      <c r="F25" s="102">
        <f t="shared" si="14"/>
        <v>0</v>
      </c>
      <c r="G25" s="101"/>
      <c r="H25" s="102">
        <f t="shared" si="15"/>
        <v>0</v>
      </c>
      <c r="I25" s="105">
        <v>1</v>
      </c>
      <c r="J25" s="102">
        <f t="shared" si="16"/>
        <v>0</v>
      </c>
      <c r="K25" s="105"/>
      <c r="L25" s="102">
        <f t="shared" si="17"/>
        <v>0</v>
      </c>
      <c r="M25" s="101"/>
      <c r="N25" s="102">
        <f t="shared" si="18"/>
        <v>0</v>
      </c>
      <c r="O25" s="101"/>
      <c r="P25" s="102">
        <f t="shared" si="19"/>
        <v>0</v>
      </c>
      <c r="Q25" s="101"/>
      <c r="R25" s="102">
        <f t="shared" si="20"/>
        <v>0</v>
      </c>
      <c r="S25" s="101"/>
      <c r="T25" s="102">
        <f t="shared" si="21"/>
        <v>0</v>
      </c>
      <c r="U25" s="101"/>
      <c r="V25" s="102">
        <f t="shared" si="22"/>
        <v>0</v>
      </c>
      <c r="W25" s="101"/>
      <c r="X25" s="102">
        <f t="shared" si="23"/>
        <v>0</v>
      </c>
      <c r="Y25" s="101"/>
      <c r="Z25" s="102">
        <f t="shared" si="24"/>
        <v>0</v>
      </c>
      <c r="AA25" s="101"/>
      <c r="AB25" s="102">
        <f t="shared" si="25"/>
        <v>0</v>
      </c>
    </row>
    <row r="26" spans="1:28" ht="15" customHeight="1" x14ac:dyDescent="0.2">
      <c r="A26" s="97" t="s">
        <v>236</v>
      </c>
      <c r="B26" s="103" t="s">
        <v>98</v>
      </c>
      <c r="C26" s="104">
        <f>Orçamento!I111</f>
        <v>0</v>
      </c>
      <c r="D26" s="100" t="e">
        <f t="shared" si="13"/>
        <v>#DIV/0!</v>
      </c>
      <c r="E26" s="101"/>
      <c r="F26" s="102">
        <f t="shared" si="14"/>
        <v>0</v>
      </c>
      <c r="G26" s="101"/>
      <c r="H26" s="102">
        <f t="shared" si="15"/>
        <v>0</v>
      </c>
      <c r="I26" s="105"/>
      <c r="J26" s="102">
        <f t="shared" si="16"/>
        <v>0</v>
      </c>
      <c r="K26" s="105">
        <v>1</v>
      </c>
      <c r="L26" s="102">
        <f t="shared" si="17"/>
        <v>0</v>
      </c>
      <c r="M26" s="101"/>
      <c r="N26" s="102">
        <f t="shared" si="18"/>
        <v>0</v>
      </c>
      <c r="O26" s="101"/>
      <c r="P26" s="102">
        <f t="shared" si="19"/>
        <v>0</v>
      </c>
      <c r="Q26" s="101"/>
      <c r="R26" s="102">
        <f t="shared" si="20"/>
        <v>0</v>
      </c>
      <c r="S26" s="101"/>
      <c r="T26" s="102">
        <f t="shared" si="21"/>
        <v>0</v>
      </c>
      <c r="U26" s="101"/>
      <c r="V26" s="102">
        <f t="shared" si="22"/>
        <v>0</v>
      </c>
      <c r="W26" s="101"/>
      <c r="X26" s="102">
        <f t="shared" si="23"/>
        <v>0</v>
      </c>
      <c r="Y26" s="101"/>
      <c r="Z26" s="102">
        <f t="shared" si="24"/>
        <v>0</v>
      </c>
      <c r="AA26" s="101"/>
      <c r="AB26" s="102">
        <f t="shared" si="25"/>
        <v>0</v>
      </c>
    </row>
    <row r="27" spans="1:28" ht="15" customHeight="1" x14ac:dyDescent="0.2">
      <c r="A27" s="97" t="s">
        <v>237</v>
      </c>
      <c r="B27" s="98" t="s">
        <v>102</v>
      </c>
      <c r="C27" s="99">
        <f>Orçamento!I119</f>
        <v>0</v>
      </c>
      <c r="D27" s="100" t="e">
        <f t="shared" si="13"/>
        <v>#DIV/0!</v>
      </c>
      <c r="E27" s="101"/>
      <c r="F27" s="102">
        <f t="shared" si="14"/>
        <v>0</v>
      </c>
      <c r="G27" s="101"/>
      <c r="H27" s="102">
        <f t="shared" si="15"/>
        <v>0</v>
      </c>
      <c r="I27" s="101"/>
      <c r="J27" s="102">
        <f t="shared" si="16"/>
        <v>0</v>
      </c>
      <c r="K27" s="101"/>
      <c r="L27" s="102">
        <f t="shared" si="17"/>
        <v>0</v>
      </c>
      <c r="M27" s="101">
        <v>1</v>
      </c>
      <c r="N27" s="102">
        <f t="shared" si="18"/>
        <v>0</v>
      </c>
      <c r="O27" s="101"/>
      <c r="P27" s="102">
        <f t="shared" si="19"/>
        <v>0</v>
      </c>
      <c r="Q27" s="101"/>
      <c r="R27" s="102">
        <f t="shared" si="20"/>
        <v>0</v>
      </c>
      <c r="S27" s="101"/>
      <c r="T27" s="102">
        <f t="shared" si="21"/>
        <v>0</v>
      </c>
      <c r="U27" s="101"/>
      <c r="V27" s="102">
        <f t="shared" si="22"/>
        <v>0</v>
      </c>
      <c r="W27" s="101"/>
      <c r="X27" s="102">
        <f t="shared" si="23"/>
        <v>0</v>
      </c>
      <c r="Y27" s="101"/>
      <c r="Z27" s="102">
        <f t="shared" si="24"/>
        <v>0</v>
      </c>
      <c r="AA27" s="101"/>
      <c r="AB27" s="102">
        <f t="shared" si="25"/>
        <v>0</v>
      </c>
    </row>
    <row r="28" spans="1:28" ht="15" customHeight="1" x14ac:dyDescent="0.2">
      <c r="A28" s="97" t="s">
        <v>238</v>
      </c>
      <c r="B28" s="98" t="s">
        <v>105</v>
      </c>
      <c r="C28" s="99">
        <f>Orçamento!I126</f>
        <v>0</v>
      </c>
      <c r="D28" s="100" t="e">
        <f t="shared" si="13"/>
        <v>#DIV/0!</v>
      </c>
      <c r="E28" s="101"/>
      <c r="F28" s="102">
        <f t="shared" si="14"/>
        <v>0</v>
      </c>
      <c r="G28" s="101"/>
      <c r="H28" s="102">
        <f t="shared" si="15"/>
        <v>0</v>
      </c>
      <c r="I28" s="101"/>
      <c r="J28" s="102">
        <f t="shared" si="16"/>
        <v>0</v>
      </c>
      <c r="K28" s="101"/>
      <c r="L28" s="102">
        <f t="shared" si="17"/>
        <v>0</v>
      </c>
      <c r="M28" s="101"/>
      <c r="N28" s="102">
        <f t="shared" si="18"/>
        <v>0</v>
      </c>
      <c r="O28" s="101">
        <v>1</v>
      </c>
      <c r="P28" s="102">
        <f t="shared" si="19"/>
        <v>0</v>
      </c>
      <c r="Q28" s="101"/>
      <c r="R28" s="102">
        <f t="shared" si="20"/>
        <v>0</v>
      </c>
      <c r="S28" s="101"/>
      <c r="T28" s="102">
        <f t="shared" si="21"/>
        <v>0</v>
      </c>
      <c r="U28" s="101"/>
      <c r="V28" s="102">
        <f t="shared" si="22"/>
        <v>0</v>
      </c>
      <c r="W28" s="101"/>
      <c r="X28" s="102">
        <f t="shared" si="23"/>
        <v>0</v>
      </c>
      <c r="Y28" s="101"/>
      <c r="Z28" s="102">
        <f t="shared" si="24"/>
        <v>0</v>
      </c>
      <c r="AA28" s="101"/>
      <c r="AB28" s="102">
        <f t="shared" si="25"/>
        <v>0</v>
      </c>
    </row>
    <row r="29" spans="1:28" ht="15" customHeight="1" x14ac:dyDescent="0.2">
      <c r="A29" s="97" t="s">
        <v>239</v>
      </c>
      <c r="B29" s="98" t="s">
        <v>106</v>
      </c>
      <c r="C29" s="99">
        <f>Orçamento!I133</f>
        <v>0</v>
      </c>
      <c r="D29" s="100" t="e">
        <f t="shared" si="13"/>
        <v>#DIV/0!</v>
      </c>
      <c r="E29" s="101"/>
      <c r="F29" s="102">
        <f t="shared" si="14"/>
        <v>0</v>
      </c>
      <c r="G29" s="101"/>
      <c r="H29" s="102">
        <f t="shared" si="15"/>
        <v>0</v>
      </c>
      <c r="I29" s="101"/>
      <c r="J29" s="102">
        <f t="shared" si="16"/>
        <v>0</v>
      </c>
      <c r="K29" s="101"/>
      <c r="L29" s="102">
        <f t="shared" si="17"/>
        <v>0</v>
      </c>
      <c r="M29" s="101"/>
      <c r="N29" s="102">
        <f t="shared" si="18"/>
        <v>0</v>
      </c>
      <c r="O29" s="101"/>
      <c r="P29" s="102">
        <f t="shared" si="19"/>
        <v>0</v>
      </c>
      <c r="Q29" s="101">
        <v>1</v>
      </c>
      <c r="R29" s="102">
        <f t="shared" si="20"/>
        <v>0</v>
      </c>
      <c r="S29" s="101"/>
      <c r="T29" s="102">
        <f t="shared" si="21"/>
        <v>0</v>
      </c>
      <c r="U29" s="101"/>
      <c r="V29" s="102">
        <f t="shared" si="22"/>
        <v>0</v>
      </c>
      <c r="W29" s="101"/>
      <c r="X29" s="102">
        <f t="shared" si="23"/>
        <v>0</v>
      </c>
      <c r="Y29" s="101"/>
      <c r="Z29" s="102">
        <f t="shared" si="24"/>
        <v>0</v>
      </c>
      <c r="AA29" s="101"/>
      <c r="AB29" s="102">
        <f t="shared" si="25"/>
        <v>0</v>
      </c>
    </row>
    <row r="30" spans="1:28" ht="15" customHeight="1" x14ac:dyDescent="0.2">
      <c r="A30" s="97" t="s">
        <v>240</v>
      </c>
      <c r="B30" s="98" t="s">
        <v>107</v>
      </c>
      <c r="C30" s="99">
        <f>Orçamento!I140</f>
        <v>0</v>
      </c>
      <c r="D30" s="100" t="e">
        <f t="shared" si="13"/>
        <v>#DIV/0!</v>
      </c>
      <c r="E30" s="101"/>
      <c r="F30" s="102">
        <f t="shared" si="14"/>
        <v>0</v>
      </c>
      <c r="G30" s="101"/>
      <c r="H30" s="102">
        <f t="shared" si="15"/>
        <v>0</v>
      </c>
      <c r="I30" s="101"/>
      <c r="J30" s="102">
        <f t="shared" si="16"/>
        <v>0</v>
      </c>
      <c r="K30" s="101"/>
      <c r="L30" s="102">
        <f t="shared" si="17"/>
        <v>0</v>
      </c>
      <c r="M30" s="101"/>
      <c r="N30" s="102">
        <f t="shared" si="18"/>
        <v>0</v>
      </c>
      <c r="O30" s="101"/>
      <c r="P30" s="102">
        <f t="shared" si="19"/>
        <v>0</v>
      </c>
      <c r="Q30" s="101"/>
      <c r="R30" s="102">
        <f t="shared" si="20"/>
        <v>0</v>
      </c>
      <c r="S30" s="101">
        <v>1</v>
      </c>
      <c r="T30" s="102">
        <f t="shared" si="21"/>
        <v>0</v>
      </c>
      <c r="U30" s="101"/>
      <c r="V30" s="102">
        <f t="shared" si="22"/>
        <v>0</v>
      </c>
      <c r="W30" s="101"/>
      <c r="X30" s="102">
        <f t="shared" si="23"/>
        <v>0</v>
      </c>
      <c r="Y30" s="101"/>
      <c r="Z30" s="102">
        <f t="shared" si="24"/>
        <v>0</v>
      </c>
      <c r="AA30" s="101"/>
      <c r="AB30" s="102">
        <f t="shared" si="25"/>
        <v>0</v>
      </c>
    </row>
    <row r="31" spans="1:28" ht="15" customHeight="1" x14ac:dyDescent="0.2">
      <c r="A31" s="97" t="s">
        <v>241</v>
      </c>
      <c r="B31" s="98" t="s">
        <v>108</v>
      </c>
      <c r="C31" s="99">
        <f>Orçamento!I147</f>
        <v>0</v>
      </c>
      <c r="D31" s="100" t="e">
        <f t="shared" si="13"/>
        <v>#DIV/0!</v>
      </c>
      <c r="E31" s="101"/>
      <c r="F31" s="102">
        <f t="shared" si="14"/>
        <v>0</v>
      </c>
      <c r="G31" s="101"/>
      <c r="H31" s="102">
        <f t="shared" si="15"/>
        <v>0</v>
      </c>
      <c r="I31" s="101"/>
      <c r="J31" s="102">
        <f t="shared" si="16"/>
        <v>0</v>
      </c>
      <c r="K31" s="101"/>
      <c r="L31" s="102">
        <f t="shared" si="17"/>
        <v>0</v>
      </c>
      <c r="M31" s="101"/>
      <c r="N31" s="102">
        <f t="shared" si="18"/>
        <v>0</v>
      </c>
      <c r="O31" s="101"/>
      <c r="P31" s="102">
        <f t="shared" si="19"/>
        <v>0</v>
      </c>
      <c r="Q31" s="101"/>
      <c r="R31" s="102">
        <f t="shared" si="20"/>
        <v>0</v>
      </c>
      <c r="S31" s="101"/>
      <c r="T31" s="102">
        <f t="shared" si="21"/>
        <v>0</v>
      </c>
      <c r="U31" s="101">
        <v>1</v>
      </c>
      <c r="V31" s="102">
        <f t="shared" si="22"/>
        <v>0</v>
      </c>
      <c r="W31" s="101"/>
      <c r="X31" s="102">
        <f t="shared" si="23"/>
        <v>0</v>
      </c>
      <c r="Y31" s="101"/>
      <c r="Z31" s="102">
        <f t="shared" si="24"/>
        <v>0</v>
      </c>
      <c r="AA31" s="101"/>
      <c r="AB31" s="102">
        <f t="shared" si="25"/>
        <v>0</v>
      </c>
    </row>
    <row r="32" spans="1:28" ht="15" customHeight="1" x14ac:dyDescent="0.2">
      <c r="A32" s="97" t="s">
        <v>242</v>
      </c>
      <c r="B32" s="98" t="s">
        <v>109</v>
      </c>
      <c r="C32" s="99">
        <f>Orçamento!I154</f>
        <v>0</v>
      </c>
      <c r="D32" s="100" t="e">
        <f t="shared" si="13"/>
        <v>#DIV/0!</v>
      </c>
      <c r="E32" s="101"/>
      <c r="F32" s="102">
        <f t="shared" si="14"/>
        <v>0</v>
      </c>
      <c r="G32" s="101"/>
      <c r="H32" s="102">
        <f t="shared" si="15"/>
        <v>0</v>
      </c>
      <c r="I32" s="101"/>
      <c r="J32" s="102">
        <f t="shared" si="16"/>
        <v>0</v>
      </c>
      <c r="K32" s="101"/>
      <c r="L32" s="102">
        <f t="shared" si="17"/>
        <v>0</v>
      </c>
      <c r="M32" s="101"/>
      <c r="N32" s="102">
        <f t="shared" si="18"/>
        <v>0</v>
      </c>
      <c r="O32" s="101"/>
      <c r="P32" s="102">
        <f t="shared" si="19"/>
        <v>0</v>
      </c>
      <c r="Q32" s="101"/>
      <c r="R32" s="102">
        <f t="shared" si="20"/>
        <v>0</v>
      </c>
      <c r="S32" s="101"/>
      <c r="T32" s="102">
        <f t="shared" si="21"/>
        <v>0</v>
      </c>
      <c r="U32" s="101"/>
      <c r="V32" s="102">
        <f t="shared" si="22"/>
        <v>0</v>
      </c>
      <c r="W32" s="101">
        <v>1</v>
      </c>
      <c r="X32" s="102">
        <f t="shared" si="23"/>
        <v>0</v>
      </c>
      <c r="Y32" s="101"/>
      <c r="Z32" s="102">
        <f t="shared" si="24"/>
        <v>0</v>
      </c>
      <c r="AA32" s="101"/>
      <c r="AB32" s="102">
        <f t="shared" si="25"/>
        <v>0</v>
      </c>
    </row>
    <row r="33" spans="1:28" ht="15" customHeight="1" x14ac:dyDescent="0.2">
      <c r="A33" s="97" t="s">
        <v>243</v>
      </c>
      <c r="B33" s="98" t="s">
        <v>110</v>
      </c>
      <c r="C33" s="99">
        <f>Orçamento!I161</f>
        <v>0</v>
      </c>
      <c r="D33" s="100" t="e">
        <f t="shared" si="13"/>
        <v>#DIV/0!</v>
      </c>
      <c r="E33" s="101"/>
      <c r="F33" s="102">
        <f t="shared" si="14"/>
        <v>0</v>
      </c>
      <c r="G33" s="101">
        <v>1</v>
      </c>
      <c r="H33" s="102">
        <f t="shared" si="15"/>
        <v>0</v>
      </c>
      <c r="I33" s="101"/>
      <c r="J33" s="102">
        <f t="shared" si="16"/>
        <v>0</v>
      </c>
      <c r="K33" s="101"/>
      <c r="L33" s="102">
        <f t="shared" si="17"/>
        <v>0</v>
      </c>
      <c r="M33" s="101"/>
      <c r="N33" s="102">
        <f t="shared" si="18"/>
        <v>0</v>
      </c>
      <c r="O33" s="101"/>
      <c r="P33" s="102">
        <f t="shared" si="19"/>
        <v>0</v>
      </c>
      <c r="Q33" s="101"/>
      <c r="R33" s="102">
        <f t="shared" si="20"/>
        <v>0</v>
      </c>
      <c r="S33" s="101"/>
      <c r="T33" s="102">
        <f t="shared" si="21"/>
        <v>0</v>
      </c>
      <c r="U33" s="101"/>
      <c r="V33" s="102">
        <f t="shared" si="22"/>
        <v>0</v>
      </c>
      <c r="W33" s="101"/>
      <c r="X33" s="102">
        <f t="shared" si="23"/>
        <v>0</v>
      </c>
      <c r="Y33" s="101"/>
      <c r="Z33" s="102">
        <f t="shared" si="24"/>
        <v>0</v>
      </c>
      <c r="AA33" s="101"/>
      <c r="AB33" s="102">
        <f t="shared" si="25"/>
        <v>0</v>
      </c>
    </row>
    <row r="34" spans="1:28" ht="15" customHeight="1" x14ac:dyDescent="0.2">
      <c r="A34" s="97" t="s">
        <v>244</v>
      </c>
      <c r="B34" s="98" t="s">
        <v>114</v>
      </c>
      <c r="C34" s="99">
        <f>Orçamento!I174</f>
        <v>0</v>
      </c>
      <c r="D34" s="100" t="e">
        <f t="shared" si="13"/>
        <v>#DIV/0!</v>
      </c>
      <c r="E34" s="101"/>
      <c r="F34" s="102">
        <f t="shared" si="14"/>
        <v>0</v>
      </c>
      <c r="G34" s="101"/>
      <c r="H34" s="102">
        <f t="shared" si="15"/>
        <v>0</v>
      </c>
      <c r="I34" s="101">
        <v>1</v>
      </c>
      <c r="J34" s="102">
        <f t="shared" si="16"/>
        <v>0</v>
      </c>
      <c r="K34" s="101"/>
      <c r="L34" s="102">
        <f t="shared" si="17"/>
        <v>0</v>
      </c>
      <c r="M34" s="101"/>
      <c r="N34" s="102">
        <f t="shared" si="18"/>
        <v>0</v>
      </c>
      <c r="O34" s="101"/>
      <c r="P34" s="102">
        <f t="shared" si="19"/>
        <v>0</v>
      </c>
      <c r="Q34" s="101"/>
      <c r="R34" s="102">
        <f t="shared" si="20"/>
        <v>0</v>
      </c>
      <c r="S34" s="101"/>
      <c r="T34" s="102">
        <f t="shared" si="21"/>
        <v>0</v>
      </c>
      <c r="U34" s="101"/>
      <c r="V34" s="102">
        <f t="shared" si="22"/>
        <v>0</v>
      </c>
      <c r="W34" s="101"/>
      <c r="X34" s="102">
        <f t="shared" si="23"/>
        <v>0</v>
      </c>
      <c r="Y34" s="101"/>
      <c r="Z34" s="102">
        <f t="shared" si="24"/>
        <v>0</v>
      </c>
      <c r="AA34" s="101"/>
      <c r="AB34" s="102">
        <f t="shared" si="25"/>
        <v>0</v>
      </c>
    </row>
    <row r="35" spans="1:28" ht="15" customHeight="1" x14ac:dyDescent="0.2">
      <c r="A35" s="97" t="s">
        <v>245</v>
      </c>
      <c r="B35" s="98" t="s">
        <v>116</v>
      </c>
      <c r="C35" s="99">
        <f>Orçamento!I189</f>
        <v>0</v>
      </c>
      <c r="D35" s="100" t="e">
        <f t="shared" si="13"/>
        <v>#DIV/0!</v>
      </c>
      <c r="E35" s="101"/>
      <c r="F35" s="102">
        <f t="shared" si="14"/>
        <v>0</v>
      </c>
      <c r="G35" s="101"/>
      <c r="H35" s="102">
        <f t="shared" si="15"/>
        <v>0</v>
      </c>
      <c r="I35" s="101">
        <v>1</v>
      </c>
      <c r="J35" s="102">
        <f t="shared" si="16"/>
        <v>0</v>
      </c>
      <c r="K35" s="101"/>
      <c r="L35" s="102">
        <f t="shared" si="17"/>
        <v>0</v>
      </c>
      <c r="M35" s="101"/>
      <c r="N35" s="102">
        <f t="shared" si="18"/>
        <v>0</v>
      </c>
      <c r="O35" s="101"/>
      <c r="P35" s="102">
        <f t="shared" si="19"/>
        <v>0</v>
      </c>
      <c r="Q35" s="101"/>
      <c r="R35" s="102">
        <f t="shared" si="20"/>
        <v>0</v>
      </c>
      <c r="S35" s="101"/>
      <c r="T35" s="102">
        <f t="shared" si="21"/>
        <v>0</v>
      </c>
      <c r="U35" s="101"/>
      <c r="V35" s="102">
        <f t="shared" si="22"/>
        <v>0</v>
      </c>
      <c r="W35" s="101"/>
      <c r="X35" s="102">
        <f t="shared" si="23"/>
        <v>0</v>
      </c>
      <c r="Y35" s="101"/>
      <c r="Z35" s="102">
        <f t="shared" si="24"/>
        <v>0</v>
      </c>
      <c r="AA35" s="101"/>
      <c r="AB35" s="102">
        <f t="shared" si="25"/>
        <v>0</v>
      </c>
    </row>
    <row r="36" spans="1:28" ht="15" customHeight="1" x14ac:dyDescent="0.2">
      <c r="A36" s="97" t="s">
        <v>246</v>
      </c>
      <c r="B36" s="98" t="s">
        <v>118</v>
      </c>
      <c r="C36" s="99">
        <f>Orçamento!I198</f>
        <v>0</v>
      </c>
      <c r="D36" s="100" t="e">
        <f t="shared" si="13"/>
        <v>#DIV/0!</v>
      </c>
      <c r="E36" s="101"/>
      <c r="F36" s="102">
        <f t="shared" si="14"/>
        <v>0</v>
      </c>
      <c r="G36" s="101"/>
      <c r="H36" s="102">
        <f t="shared" si="15"/>
        <v>0</v>
      </c>
      <c r="I36" s="101"/>
      <c r="J36" s="102">
        <f t="shared" si="16"/>
        <v>0</v>
      </c>
      <c r="K36" s="101"/>
      <c r="L36" s="102">
        <f t="shared" si="17"/>
        <v>0</v>
      </c>
      <c r="M36" s="101"/>
      <c r="N36" s="102">
        <f t="shared" si="18"/>
        <v>0</v>
      </c>
      <c r="O36" s="101"/>
      <c r="P36" s="102">
        <f t="shared" si="19"/>
        <v>0</v>
      </c>
      <c r="Q36" s="101"/>
      <c r="R36" s="102">
        <f t="shared" si="20"/>
        <v>0</v>
      </c>
      <c r="S36" s="101"/>
      <c r="T36" s="102">
        <f t="shared" si="21"/>
        <v>0</v>
      </c>
      <c r="U36" s="101"/>
      <c r="V36" s="102">
        <f t="shared" si="22"/>
        <v>0</v>
      </c>
      <c r="W36" s="101"/>
      <c r="X36" s="102">
        <f t="shared" si="23"/>
        <v>0</v>
      </c>
      <c r="Y36" s="101">
        <v>1</v>
      </c>
      <c r="Z36" s="102">
        <f t="shared" si="24"/>
        <v>0</v>
      </c>
      <c r="AA36" s="101"/>
      <c r="AB36" s="102">
        <f t="shared" si="25"/>
        <v>0</v>
      </c>
    </row>
    <row r="37" spans="1:28" s="14" customFormat="1" ht="21" customHeight="1" x14ac:dyDescent="0.2">
      <c r="A37" s="93" t="s">
        <v>247</v>
      </c>
      <c r="B37" s="94" t="s">
        <v>126</v>
      </c>
      <c r="C37" s="95">
        <f>SUM(C38:C39)</f>
        <v>0</v>
      </c>
      <c r="D37" s="96" t="e">
        <f>SUM(D38:D39)</f>
        <v>#DIV/0!</v>
      </c>
      <c r="E37" s="170"/>
      <c r="F37" s="171"/>
      <c r="G37" s="170"/>
      <c r="H37" s="171"/>
      <c r="I37" s="170"/>
      <c r="J37" s="171"/>
      <c r="K37" s="170"/>
      <c r="L37" s="171"/>
      <c r="M37" s="170"/>
      <c r="N37" s="171"/>
      <c r="O37" s="106"/>
      <c r="P37" s="107"/>
      <c r="Q37" s="170"/>
      <c r="R37" s="171"/>
      <c r="S37" s="170"/>
      <c r="T37" s="171"/>
      <c r="U37" s="170"/>
      <c r="V37" s="171"/>
      <c r="W37" s="170"/>
      <c r="X37" s="171"/>
      <c r="Y37" s="170"/>
      <c r="Z37" s="171"/>
      <c r="AA37" s="170"/>
      <c r="AB37" s="171"/>
    </row>
    <row r="38" spans="1:28" ht="15" customHeight="1" x14ac:dyDescent="0.2">
      <c r="A38" s="97" t="s">
        <v>248</v>
      </c>
      <c r="B38" s="98" t="s">
        <v>127</v>
      </c>
      <c r="C38" s="99">
        <f>Orçamento!I209</f>
        <v>0</v>
      </c>
      <c r="D38" s="100" t="e">
        <f>C38/$C$49</f>
        <v>#DIV/0!</v>
      </c>
      <c r="E38" s="101"/>
      <c r="F38" s="102">
        <f>(E38*$C38)</f>
        <v>0</v>
      </c>
      <c r="G38" s="101"/>
      <c r="H38" s="102">
        <f>(G38*$C38)</f>
        <v>0</v>
      </c>
      <c r="I38" s="101"/>
      <c r="J38" s="102">
        <f>(I38*$C38)</f>
        <v>0</v>
      </c>
      <c r="K38" s="101"/>
      <c r="L38" s="102">
        <f>(K38*$C38)</f>
        <v>0</v>
      </c>
      <c r="M38" s="101"/>
      <c r="N38" s="102">
        <f>(M38*$C38)</f>
        <v>0</v>
      </c>
      <c r="O38" s="101"/>
      <c r="P38" s="102">
        <f>(O38*$C38)</f>
        <v>0</v>
      </c>
      <c r="Q38" s="101"/>
      <c r="R38" s="102">
        <f>(Q38*$C38)</f>
        <v>0</v>
      </c>
      <c r="S38" s="101"/>
      <c r="T38" s="102">
        <f>(S38*$C38)</f>
        <v>0</v>
      </c>
      <c r="U38" s="101"/>
      <c r="V38" s="102">
        <f>(U38*$C38)</f>
        <v>0</v>
      </c>
      <c r="W38" s="101"/>
      <c r="X38" s="102">
        <f>(W38*$C38)</f>
        <v>0</v>
      </c>
      <c r="Y38" s="101"/>
      <c r="Z38" s="102">
        <f>(Y38*$C38)</f>
        <v>0</v>
      </c>
      <c r="AA38" s="101">
        <v>1</v>
      </c>
      <c r="AB38" s="102">
        <f>(AA38*$C38)</f>
        <v>0</v>
      </c>
    </row>
    <row r="39" spans="1:28" ht="15" customHeight="1" x14ac:dyDescent="0.2">
      <c r="A39" s="97" t="s">
        <v>249</v>
      </c>
      <c r="B39" s="98" t="s">
        <v>128</v>
      </c>
      <c r="C39" s="99">
        <f>Orçamento!I211</f>
        <v>0</v>
      </c>
      <c r="D39" s="100" t="e">
        <f>C39/$C$49</f>
        <v>#DIV/0!</v>
      </c>
      <c r="E39" s="101"/>
      <c r="F39" s="102">
        <f>(E39*$C39)</f>
        <v>0</v>
      </c>
      <c r="G39" s="101"/>
      <c r="H39" s="102">
        <f>(G39*$C39)</f>
        <v>0</v>
      </c>
      <c r="I39" s="101"/>
      <c r="J39" s="102">
        <f>(I39*$C39)</f>
        <v>0</v>
      </c>
      <c r="K39" s="101"/>
      <c r="L39" s="102">
        <f>(K39*$C39)</f>
        <v>0</v>
      </c>
      <c r="M39" s="101"/>
      <c r="N39" s="102">
        <f>(M39*$C39)</f>
        <v>0</v>
      </c>
      <c r="O39" s="101"/>
      <c r="P39" s="102">
        <f>(O39*$C39)</f>
        <v>0</v>
      </c>
      <c r="Q39" s="101"/>
      <c r="R39" s="102">
        <f>(Q39*$C39)</f>
        <v>0</v>
      </c>
      <c r="S39" s="101"/>
      <c r="T39" s="102">
        <f>(S39*$C39)</f>
        <v>0</v>
      </c>
      <c r="U39" s="101"/>
      <c r="V39" s="102">
        <f>(U39*$C39)</f>
        <v>0</v>
      </c>
      <c r="W39" s="101"/>
      <c r="X39" s="102">
        <f>(W39*$C39)</f>
        <v>0</v>
      </c>
      <c r="Y39" s="101"/>
      <c r="Z39" s="102">
        <f>(Y39*$C39)</f>
        <v>0</v>
      </c>
      <c r="AA39" s="101">
        <v>1</v>
      </c>
      <c r="AB39" s="102">
        <f>(AA39*$C39)</f>
        <v>0</v>
      </c>
    </row>
    <row r="40" spans="1:28" s="14" customFormat="1" ht="21" customHeight="1" x14ac:dyDescent="0.2">
      <c r="A40" s="93" t="s">
        <v>250</v>
      </c>
      <c r="B40" s="94" t="s">
        <v>131</v>
      </c>
      <c r="C40" s="95">
        <f>SUM(C41:C48)</f>
        <v>0</v>
      </c>
      <c r="D40" s="96" t="e">
        <f>SUM(D41:D48)</f>
        <v>#DIV/0!</v>
      </c>
      <c r="E40" s="170"/>
      <c r="F40" s="171"/>
      <c r="G40" s="170"/>
      <c r="H40" s="171"/>
      <c r="I40" s="170"/>
      <c r="J40" s="171"/>
      <c r="K40" s="170"/>
      <c r="L40" s="171"/>
      <c r="M40" s="170"/>
      <c r="N40" s="171"/>
      <c r="O40" s="170"/>
      <c r="P40" s="171"/>
      <c r="Q40" s="170"/>
      <c r="R40" s="171"/>
      <c r="S40" s="170"/>
      <c r="T40" s="171"/>
      <c r="U40" s="170"/>
      <c r="V40" s="171"/>
      <c r="W40" s="170"/>
      <c r="X40" s="171"/>
      <c r="Y40" s="170"/>
      <c r="Z40" s="171"/>
      <c r="AA40" s="170"/>
      <c r="AB40" s="171"/>
    </row>
    <row r="41" spans="1:28" ht="15" customHeight="1" x14ac:dyDescent="0.2">
      <c r="A41" s="97" t="s">
        <v>251</v>
      </c>
      <c r="B41" s="98" t="s">
        <v>127</v>
      </c>
      <c r="C41" s="99">
        <f>Orçamento!I216</f>
        <v>0</v>
      </c>
      <c r="D41" s="100" t="e">
        <f t="shared" ref="D41:D48" si="26">C41/$C$49</f>
        <v>#DIV/0!</v>
      </c>
      <c r="E41" s="101"/>
      <c r="F41" s="102">
        <f t="shared" ref="F41:F48" si="27">(E41*$C41)</f>
        <v>0</v>
      </c>
      <c r="G41" s="101"/>
      <c r="H41" s="102">
        <f t="shared" ref="H41:H48" si="28">(G41*$C41)</f>
        <v>0</v>
      </c>
      <c r="I41" s="101">
        <v>1</v>
      </c>
      <c r="J41" s="102">
        <f t="shared" ref="J41:J48" si="29">(I41*$C41)</f>
        <v>0</v>
      </c>
      <c r="K41" s="101"/>
      <c r="L41" s="102">
        <f t="shared" ref="L41:L48" si="30">(K41*$C41)</f>
        <v>0</v>
      </c>
      <c r="M41" s="101"/>
      <c r="N41" s="102">
        <f t="shared" ref="N41:N48" si="31">(M41*$C41)</f>
        <v>0</v>
      </c>
      <c r="O41" s="101"/>
      <c r="P41" s="102">
        <f t="shared" ref="P41:P48" si="32">(O41*$C41)</f>
        <v>0</v>
      </c>
      <c r="Q41" s="101"/>
      <c r="R41" s="102">
        <f t="shared" ref="R41:R48" si="33">(Q41*$C41)</f>
        <v>0</v>
      </c>
      <c r="S41" s="101"/>
      <c r="T41" s="102">
        <f t="shared" ref="T41:T48" si="34">(S41*$C41)</f>
        <v>0</v>
      </c>
      <c r="U41" s="101"/>
      <c r="V41" s="102">
        <f t="shared" ref="V41:V48" si="35">(U41*$C41)</f>
        <v>0</v>
      </c>
      <c r="W41" s="101"/>
      <c r="X41" s="102">
        <f t="shared" ref="X41:X48" si="36">(W41*$C41)</f>
        <v>0</v>
      </c>
      <c r="Y41" s="101"/>
      <c r="Z41" s="102">
        <f t="shared" ref="Z41:Z48" si="37">(Y41*$C41)</f>
        <v>0</v>
      </c>
      <c r="AA41" s="101"/>
      <c r="AB41" s="102">
        <f t="shared" ref="AB41:AB48" si="38">(AA41*$C41)</f>
        <v>0</v>
      </c>
    </row>
    <row r="42" spans="1:28" ht="15" customHeight="1" x14ac:dyDescent="0.2">
      <c r="A42" s="97" t="s">
        <v>252</v>
      </c>
      <c r="B42" s="98" t="s">
        <v>133</v>
      </c>
      <c r="C42" s="99">
        <f>Orçamento!I221</f>
        <v>0</v>
      </c>
      <c r="D42" s="100" t="e">
        <f t="shared" si="26"/>
        <v>#DIV/0!</v>
      </c>
      <c r="E42" s="101"/>
      <c r="F42" s="102">
        <f t="shared" si="27"/>
        <v>0</v>
      </c>
      <c r="G42" s="101"/>
      <c r="H42" s="102">
        <f t="shared" si="28"/>
        <v>0</v>
      </c>
      <c r="I42" s="101"/>
      <c r="J42" s="102">
        <f t="shared" si="29"/>
        <v>0</v>
      </c>
      <c r="K42" s="101"/>
      <c r="L42" s="102">
        <f t="shared" si="30"/>
        <v>0</v>
      </c>
      <c r="M42" s="101"/>
      <c r="N42" s="102">
        <f t="shared" si="31"/>
        <v>0</v>
      </c>
      <c r="O42" s="101"/>
      <c r="P42" s="102">
        <f t="shared" si="32"/>
        <v>0</v>
      </c>
      <c r="Q42" s="101"/>
      <c r="R42" s="102">
        <f t="shared" si="33"/>
        <v>0</v>
      </c>
      <c r="S42" s="101"/>
      <c r="T42" s="102">
        <f t="shared" si="34"/>
        <v>0</v>
      </c>
      <c r="U42" s="101"/>
      <c r="V42" s="102">
        <f t="shared" si="35"/>
        <v>0</v>
      </c>
      <c r="W42" s="101"/>
      <c r="X42" s="102">
        <f t="shared" si="36"/>
        <v>0</v>
      </c>
      <c r="Y42" s="101"/>
      <c r="Z42" s="102">
        <f t="shared" si="37"/>
        <v>0</v>
      </c>
      <c r="AA42" s="101">
        <v>1</v>
      </c>
      <c r="AB42" s="102">
        <f t="shared" si="38"/>
        <v>0</v>
      </c>
    </row>
    <row r="43" spans="1:28" ht="15" customHeight="1" x14ac:dyDescent="0.2">
      <c r="A43" s="97" t="s">
        <v>253</v>
      </c>
      <c r="B43" s="98" t="s">
        <v>139</v>
      </c>
      <c r="C43" s="99">
        <f>Orçamento!I232</f>
        <v>0</v>
      </c>
      <c r="D43" s="100" t="e">
        <f t="shared" si="26"/>
        <v>#DIV/0!</v>
      </c>
      <c r="E43" s="101"/>
      <c r="F43" s="102">
        <f t="shared" si="27"/>
        <v>0</v>
      </c>
      <c r="G43" s="101"/>
      <c r="H43" s="102">
        <f t="shared" si="28"/>
        <v>0</v>
      </c>
      <c r="I43" s="101"/>
      <c r="J43" s="102">
        <f t="shared" si="29"/>
        <v>0</v>
      </c>
      <c r="K43" s="101"/>
      <c r="L43" s="102">
        <f t="shared" si="30"/>
        <v>0</v>
      </c>
      <c r="M43" s="101"/>
      <c r="N43" s="102">
        <f t="shared" si="31"/>
        <v>0</v>
      </c>
      <c r="O43" s="101"/>
      <c r="P43" s="102">
        <f t="shared" si="32"/>
        <v>0</v>
      </c>
      <c r="Q43" s="101"/>
      <c r="R43" s="102">
        <f t="shared" si="33"/>
        <v>0</v>
      </c>
      <c r="S43" s="101"/>
      <c r="T43" s="102">
        <f t="shared" si="34"/>
        <v>0</v>
      </c>
      <c r="U43" s="101"/>
      <c r="V43" s="102">
        <f t="shared" si="35"/>
        <v>0</v>
      </c>
      <c r="W43" s="101"/>
      <c r="X43" s="102">
        <f t="shared" si="36"/>
        <v>0</v>
      </c>
      <c r="Y43" s="101"/>
      <c r="Z43" s="102">
        <f t="shared" si="37"/>
        <v>0</v>
      </c>
      <c r="AA43" s="101">
        <v>1</v>
      </c>
      <c r="AB43" s="102">
        <f t="shared" si="38"/>
        <v>0</v>
      </c>
    </row>
    <row r="44" spans="1:28" ht="15" customHeight="1" x14ac:dyDescent="0.2">
      <c r="A44" s="97" t="s">
        <v>254</v>
      </c>
      <c r="B44" s="98" t="s">
        <v>144</v>
      </c>
      <c r="C44" s="99">
        <f>Orçamento!I237</f>
        <v>0</v>
      </c>
      <c r="D44" s="100" t="e">
        <f t="shared" si="26"/>
        <v>#DIV/0!</v>
      </c>
      <c r="E44" s="101"/>
      <c r="F44" s="102">
        <f t="shared" si="27"/>
        <v>0</v>
      </c>
      <c r="G44" s="101"/>
      <c r="H44" s="102">
        <f t="shared" si="28"/>
        <v>0</v>
      </c>
      <c r="I44" s="101"/>
      <c r="J44" s="102">
        <f t="shared" si="29"/>
        <v>0</v>
      </c>
      <c r="K44" s="101">
        <v>1</v>
      </c>
      <c r="L44" s="102">
        <f t="shared" si="30"/>
        <v>0</v>
      </c>
      <c r="M44" s="101"/>
      <c r="N44" s="102">
        <f t="shared" si="31"/>
        <v>0</v>
      </c>
      <c r="O44" s="101"/>
      <c r="P44" s="102">
        <f t="shared" si="32"/>
        <v>0</v>
      </c>
      <c r="Q44" s="101"/>
      <c r="R44" s="102">
        <f t="shared" si="33"/>
        <v>0</v>
      </c>
      <c r="S44" s="101"/>
      <c r="T44" s="102">
        <f t="shared" si="34"/>
        <v>0</v>
      </c>
      <c r="U44" s="101"/>
      <c r="V44" s="102">
        <f t="shared" si="35"/>
        <v>0</v>
      </c>
      <c r="W44" s="101"/>
      <c r="X44" s="102">
        <f t="shared" si="36"/>
        <v>0</v>
      </c>
      <c r="Y44" s="101"/>
      <c r="Z44" s="102">
        <f t="shared" si="37"/>
        <v>0</v>
      </c>
      <c r="AA44" s="101"/>
      <c r="AB44" s="102">
        <f t="shared" si="38"/>
        <v>0</v>
      </c>
    </row>
    <row r="45" spans="1:28" ht="15" customHeight="1" x14ac:dyDescent="0.2">
      <c r="A45" s="97" t="s">
        <v>255</v>
      </c>
      <c r="B45" s="98" t="s">
        <v>147</v>
      </c>
      <c r="C45" s="99">
        <f>Orçamento!I244</f>
        <v>0</v>
      </c>
      <c r="D45" s="100" t="e">
        <f t="shared" si="26"/>
        <v>#DIV/0!</v>
      </c>
      <c r="E45" s="101"/>
      <c r="F45" s="102">
        <f t="shared" si="27"/>
        <v>0</v>
      </c>
      <c r="G45" s="101"/>
      <c r="H45" s="102">
        <f t="shared" si="28"/>
        <v>0</v>
      </c>
      <c r="I45" s="101"/>
      <c r="J45" s="102">
        <f t="shared" si="29"/>
        <v>0</v>
      </c>
      <c r="K45" s="101"/>
      <c r="L45" s="102">
        <f t="shared" si="30"/>
        <v>0</v>
      </c>
      <c r="M45" s="101"/>
      <c r="N45" s="102">
        <f t="shared" si="31"/>
        <v>0</v>
      </c>
      <c r="O45" s="101"/>
      <c r="P45" s="102">
        <f t="shared" si="32"/>
        <v>0</v>
      </c>
      <c r="Q45" s="101"/>
      <c r="R45" s="102">
        <f t="shared" si="33"/>
        <v>0</v>
      </c>
      <c r="S45" s="101"/>
      <c r="T45" s="102">
        <f t="shared" si="34"/>
        <v>0</v>
      </c>
      <c r="U45" s="101"/>
      <c r="V45" s="102">
        <f t="shared" si="35"/>
        <v>0</v>
      </c>
      <c r="W45" s="101"/>
      <c r="X45" s="102">
        <f t="shared" si="36"/>
        <v>0</v>
      </c>
      <c r="Y45" s="101"/>
      <c r="Z45" s="102">
        <f t="shared" si="37"/>
        <v>0</v>
      </c>
      <c r="AA45" s="101">
        <v>1</v>
      </c>
      <c r="AB45" s="102">
        <f t="shared" si="38"/>
        <v>0</v>
      </c>
    </row>
    <row r="46" spans="1:28" ht="15" customHeight="1" x14ac:dyDescent="0.2">
      <c r="A46" s="97" t="s">
        <v>256</v>
      </c>
      <c r="B46" s="98" t="s">
        <v>150</v>
      </c>
      <c r="C46" s="99">
        <f>Orçamento!I247</f>
        <v>0</v>
      </c>
      <c r="D46" s="100" t="e">
        <f t="shared" si="26"/>
        <v>#DIV/0!</v>
      </c>
      <c r="E46" s="101"/>
      <c r="F46" s="102">
        <f t="shared" si="27"/>
        <v>0</v>
      </c>
      <c r="G46" s="101"/>
      <c r="H46" s="102">
        <f t="shared" si="28"/>
        <v>0</v>
      </c>
      <c r="I46" s="101"/>
      <c r="J46" s="102">
        <f t="shared" si="29"/>
        <v>0</v>
      </c>
      <c r="K46" s="101">
        <v>1</v>
      </c>
      <c r="L46" s="102">
        <f t="shared" si="30"/>
        <v>0</v>
      </c>
      <c r="M46" s="101"/>
      <c r="N46" s="102">
        <f t="shared" si="31"/>
        <v>0</v>
      </c>
      <c r="O46" s="101"/>
      <c r="P46" s="102">
        <f t="shared" si="32"/>
        <v>0</v>
      </c>
      <c r="Q46" s="101"/>
      <c r="R46" s="102">
        <f t="shared" si="33"/>
        <v>0</v>
      </c>
      <c r="S46" s="101"/>
      <c r="T46" s="102">
        <f t="shared" si="34"/>
        <v>0</v>
      </c>
      <c r="U46" s="101"/>
      <c r="V46" s="102">
        <f t="shared" si="35"/>
        <v>0</v>
      </c>
      <c r="W46" s="101"/>
      <c r="X46" s="102">
        <f t="shared" si="36"/>
        <v>0</v>
      </c>
      <c r="Y46" s="101"/>
      <c r="Z46" s="102">
        <f t="shared" si="37"/>
        <v>0</v>
      </c>
      <c r="AA46" s="101"/>
      <c r="AB46" s="102">
        <f t="shared" si="38"/>
        <v>0</v>
      </c>
    </row>
    <row r="47" spans="1:28" ht="15" customHeight="1" x14ac:dyDescent="0.2">
      <c r="A47" s="97" t="s">
        <v>257</v>
      </c>
      <c r="B47" s="98" t="s">
        <v>154</v>
      </c>
      <c r="C47" s="99">
        <f>Orçamento!I253</f>
        <v>0</v>
      </c>
      <c r="D47" s="100" t="e">
        <f t="shared" si="26"/>
        <v>#DIV/0!</v>
      </c>
      <c r="E47" s="101"/>
      <c r="F47" s="102">
        <f t="shared" si="27"/>
        <v>0</v>
      </c>
      <c r="G47" s="101"/>
      <c r="H47" s="102">
        <f t="shared" si="28"/>
        <v>0</v>
      </c>
      <c r="I47" s="101"/>
      <c r="J47" s="102">
        <f t="shared" si="29"/>
        <v>0</v>
      </c>
      <c r="K47" s="101"/>
      <c r="L47" s="102">
        <f t="shared" si="30"/>
        <v>0</v>
      </c>
      <c r="M47" s="101"/>
      <c r="N47" s="102">
        <f t="shared" si="31"/>
        <v>0</v>
      </c>
      <c r="O47" s="101"/>
      <c r="P47" s="102">
        <f t="shared" si="32"/>
        <v>0</v>
      </c>
      <c r="Q47" s="101"/>
      <c r="R47" s="102">
        <f t="shared" si="33"/>
        <v>0</v>
      </c>
      <c r="S47" s="101"/>
      <c r="T47" s="102">
        <f t="shared" si="34"/>
        <v>0</v>
      </c>
      <c r="U47" s="101"/>
      <c r="V47" s="102">
        <f t="shared" si="35"/>
        <v>0</v>
      </c>
      <c r="W47" s="101"/>
      <c r="X47" s="102">
        <f t="shared" si="36"/>
        <v>0</v>
      </c>
      <c r="Y47" s="101"/>
      <c r="Z47" s="102">
        <f t="shared" si="37"/>
        <v>0</v>
      </c>
      <c r="AA47" s="101">
        <v>1</v>
      </c>
      <c r="AB47" s="102">
        <f t="shared" si="38"/>
        <v>0</v>
      </c>
    </row>
    <row r="48" spans="1:28" ht="15" customHeight="1" x14ac:dyDescent="0.2">
      <c r="A48" s="97" t="s">
        <v>258</v>
      </c>
      <c r="B48" s="98" t="s">
        <v>158</v>
      </c>
      <c r="C48" s="99">
        <f>Orçamento!I260</f>
        <v>0</v>
      </c>
      <c r="D48" s="100" t="e">
        <f t="shared" si="26"/>
        <v>#DIV/0!</v>
      </c>
      <c r="E48" s="101"/>
      <c r="F48" s="102">
        <f t="shared" si="27"/>
        <v>0</v>
      </c>
      <c r="G48" s="101"/>
      <c r="H48" s="102">
        <f t="shared" si="28"/>
        <v>0</v>
      </c>
      <c r="I48" s="101"/>
      <c r="J48" s="102">
        <f t="shared" si="29"/>
        <v>0</v>
      </c>
      <c r="K48" s="101"/>
      <c r="L48" s="102">
        <f t="shared" si="30"/>
        <v>0</v>
      </c>
      <c r="M48" s="101"/>
      <c r="N48" s="102">
        <f t="shared" si="31"/>
        <v>0</v>
      </c>
      <c r="O48" s="101"/>
      <c r="P48" s="102">
        <f t="shared" si="32"/>
        <v>0</v>
      </c>
      <c r="Q48" s="101"/>
      <c r="R48" s="102">
        <f t="shared" si="33"/>
        <v>0</v>
      </c>
      <c r="S48" s="101"/>
      <c r="T48" s="102">
        <f t="shared" si="34"/>
        <v>0</v>
      </c>
      <c r="U48" s="101"/>
      <c r="V48" s="102">
        <f t="shared" si="35"/>
        <v>0</v>
      </c>
      <c r="W48" s="101"/>
      <c r="X48" s="102">
        <f t="shared" si="36"/>
        <v>0</v>
      </c>
      <c r="Y48" s="101"/>
      <c r="Z48" s="102">
        <f t="shared" si="37"/>
        <v>0</v>
      </c>
      <c r="AA48" s="101">
        <v>1</v>
      </c>
      <c r="AB48" s="102">
        <f t="shared" si="38"/>
        <v>0</v>
      </c>
    </row>
    <row r="49" spans="1:28" s="14" customFormat="1" ht="19.5" customHeight="1" x14ac:dyDescent="0.2">
      <c r="A49" s="172" t="s">
        <v>481</v>
      </c>
      <c r="B49" s="173"/>
      <c r="C49" s="108">
        <f>SUM(C10+C12+C19+C37+C40)</f>
        <v>0</v>
      </c>
      <c r="D49" s="109" t="e">
        <f>SUM(D10+D12+D19+D37+D40)</f>
        <v>#DIV/0!</v>
      </c>
      <c r="E49" s="110" t="e">
        <f>F49/$C$49</f>
        <v>#DIV/0!</v>
      </c>
      <c r="F49" s="111">
        <f>SUM(F11:F48)</f>
        <v>0</v>
      </c>
      <c r="G49" s="110" t="e">
        <f>H49/$C$49</f>
        <v>#DIV/0!</v>
      </c>
      <c r="H49" s="111">
        <f>SUM(H11:H48)</f>
        <v>0</v>
      </c>
      <c r="I49" s="110" t="e">
        <f>J49/$C$49</f>
        <v>#DIV/0!</v>
      </c>
      <c r="J49" s="111">
        <f>SUM(J11:J48)</f>
        <v>0</v>
      </c>
      <c r="K49" s="110" t="e">
        <f>L49/$C$49</f>
        <v>#DIV/0!</v>
      </c>
      <c r="L49" s="111">
        <f>SUM(L11:L48)</f>
        <v>0</v>
      </c>
      <c r="M49" s="110" t="e">
        <f>N49/$C$49</f>
        <v>#DIV/0!</v>
      </c>
      <c r="N49" s="111">
        <f>SUM(N11:N48)</f>
        <v>0</v>
      </c>
      <c r="O49" s="110" t="e">
        <f>P49/$C$49</f>
        <v>#DIV/0!</v>
      </c>
      <c r="P49" s="111">
        <f>SUM(P11:P48)</f>
        <v>0</v>
      </c>
      <c r="Q49" s="110" t="e">
        <f>R49/$C$49</f>
        <v>#DIV/0!</v>
      </c>
      <c r="R49" s="111">
        <f>SUM(R11:R48)</f>
        <v>0</v>
      </c>
      <c r="S49" s="110" t="e">
        <f>T49/$C$49</f>
        <v>#DIV/0!</v>
      </c>
      <c r="T49" s="111">
        <f>SUM(T11:T48)</f>
        <v>0</v>
      </c>
      <c r="U49" s="110" t="e">
        <f>V49/$C$49</f>
        <v>#DIV/0!</v>
      </c>
      <c r="V49" s="111">
        <f>SUM(V11:V48)</f>
        <v>0</v>
      </c>
      <c r="W49" s="110" t="e">
        <f>X49/$C$49</f>
        <v>#DIV/0!</v>
      </c>
      <c r="X49" s="111">
        <f>SUM(X11:X48)</f>
        <v>0</v>
      </c>
      <c r="Y49" s="110" t="e">
        <f>Z49/$C$49</f>
        <v>#DIV/0!</v>
      </c>
      <c r="Z49" s="111">
        <f>SUM(Z11:Z48)</f>
        <v>0</v>
      </c>
      <c r="AA49" s="110" t="e">
        <f>AB49/$C$49</f>
        <v>#DIV/0!</v>
      </c>
      <c r="AB49" s="111">
        <f>SUM(AB11:AB48)</f>
        <v>0</v>
      </c>
    </row>
    <row r="50" spans="1:28" s="14" customFormat="1" ht="19.5" customHeight="1" thickBot="1" x14ac:dyDescent="0.25">
      <c r="A50" s="174" t="s">
        <v>482</v>
      </c>
      <c r="B50" s="175"/>
      <c r="C50" s="176"/>
      <c r="D50" s="177"/>
      <c r="E50" s="112" t="e">
        <f>F50/$C$49</f>
        <v>#DIV/0!</v>
      </c>
      <c r="F50" s="113">
        <f>F49</f>
        <v>0</v>
      </c>
      <c r="G50" s="112" t="e">
        <f>H50/$C$49</f>
        <v>#DIV/0!</v>
      </c>
      <c r="H50" s="113">
        <f>F50+H49</f>
        <v>0</v>
      </c>
      <c r="I50" s="112" t="e">
        <f>J50/$C$49</f>
        <v>#DIV/0!</v>
      </c>
      <c r="J50" s="113">
        <f>H50+J49</f>
        <v>0</v>
      </c>
      <c r="K50" s="112" t="e">
        <f>L50/$C$49</f>
        <v>#DIV/0!</v>
      </c>
      <c r="L50" s="113">
        <f>J50+L49</f>
        <v>0</v>
      </c>
      <c r="M50" s="112" t="e">
        <f>N50/$C$49</f>
        <v>#DIV/0!</v>
      </c>
      <c r="N50" s="113">
        <f>L50+N49</f>
        <v>0</v>
      </c>
      <c r="O50" s="112" t="e">
        <f>P50/$C$49</f>
        <v>#DIV/0!</v>
      </c>
      <c r="P50" s="113">
        <f>N50+P49</f>
        <v>0</v>
      </c>
      <c r="Q50" s="112" t="e">
        <f>R50/$C$49</f>
        <v>#DIV/0!</v>
      </c>
      <c r="R50" s="113">
        <f>P50+R49</f>
        <v>0</v>
      </c>
      <c r="S50" s="112" t="e">
        <f>T50/$C$49</f>
        <v>#DIV/0!</v>
      </c>
      <c r="T50" s="113">
        <f>R50+T49</f>
        <v>0</v>
      </c>
      <c r="U50" s="112" t="e">
        <f>V50/$C$49</f>
        <v>#DIV/0!</v>
      </c>
      <c r="V50" s="113">
        <f>T50+V49</f>
        <v>0</v>
      </c>
      <c r="W50" s="112" t="e">
        <f>X50/$C$49</f>
        <v>#DIV/0!</v>
      </c>
      <c r="X50" s="113">
        <f>V50+X49</f>
        <v>0</v>
      </c>
      <c r="Y50" s="112" t="e">
        <f>Z50/$C$49</f>
        <v>#DIV/0!</v>
      </c>
      <c r="Z50" s="113">
        <f>X50+Z49</f>
        <v>0</v>
      </c>
      <c r="AA50" s="112" t="e">
        <f>AB50/$C$49</f>
        <v>#DIV/0!</v>
      </c>
      <c r="AB50" s="113">
        <f>Z50+AB49</f>
        <v>0</v>
      </c>
    </row>
  </sheetData>
  <mergeCells count="82">
    <mergeCell ref="AA40:AB40"/>
    <mergeCell ref="A49:B49"/>
    <mergeCell ref="A50:B50"/>
    <mergeCell ref="C50:D50"/>
    <mergeCell ref="A4:AB4"/>
    <mergeCell ref="O40:P40"/>
    <mergeCell ref="Q40:R40"/>
    <mergeCell ref="S40:T40"/>
    <mergeCell ref="U40:V40"/>
    <mergeCell ref="W40:X40"/>
    <mergeCell ref="Y40:Z40"/>
    <mergeCell ref="S37:T37"/>
    <mergeCell ref="U37:V37"/>
    <mergeCell ref="W37:X37"/>
    <mergeCell ref="Y37:Z37"/>
    <mergeCell ref="AA37:AB37"/>
    <mergeCell ref="E40:F40"/>
    <mergeCell ref="G40:H40"/>
    <mergeCell ref="I40:J40"/>
    <mergeCell ref="K40:L40"/>
    <mergeCell ref="M40:N40"/>
    <mergeCell ref="E37:F37"/>
    <mergeCell ref="G37:H37"/>
    <mergeCell ref="I37:J37"/>
    <mergeCell ref="K37:L37"/>
    <mergeCell ref="M37:N37"/>
    <mergeCell ref="Q37:R37"/>
    <mergeCell ref="Q19:R19"/>
    <mergeCell ref="S19:T19"/>
    <mergeCell ref="U19:V19"/>
    <mergeCell ref="W19:X19"/>
    <mergeCell ref="Y19:Z19"/>
    <mergeCell ref="AA19:AB19"/>
    <mergeCell ref="E19:F19"/>
    <mergeCell ref="G19:H19"/>
    <mergeCell ref="I19:J19"/>
    <mergeCell ref="K19:L19"/>
    <mergeCell ref="M19:N19"/>
    <mergeCell ref="O19:P19"/>
    <mergeCell ref="AA12:AB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  <mergeCell ref="Q10:R10"/>
    <mergeCell ref="S10:T10"/>
    <mergeCell ref="U10:V10"/>
    <mergeCell ref="W10:X10"/>
    <mergeCell ref="Y10:Z10"/>
    <mergeCell ref="AA10:AB10"/>
    <mergeCell ref="U8:V8"/>
    <mergeCell ref="W8:X8"/>
    <mergeCell ref="Y8:Z8"/>
    <mergeCell ref="AA8:AB8"/>
    <mergeCell ref="E10:F10"/>
    <mergeCell ref="G10:H10"/>
    <mergeCell ref="I10:J10"/>
    <mergeCell ref="K10:L10"/>
    <mergeCell ref="M10:N10"/>
    <mergeCell ref="O10:P10"/>
    <mergeCell ref="I8:J8"/>
    <mergeCell ref="K8:L8"/>
    <mergeCell ref="M8:N8"/>
    <mergeCell ref="O8:P8"/>
    <mergeCell ref="Q8:R8"/>
    <mergeCell ref="S8:T8"/>
    <mergeCell ref="A1:AB1"/>
    <mergeCell ref="A6:D6"/>
    <mergeCell ref="E6:AB6"/>
    <mergeCell ref="A8:A9"/>
    <mergeCell ref="B8:B9"/>
    <mergeCell ref="C8:C9"/>
    <mergeCell ref="D8:D9"/>
    <mergeCell ref="E8:F8"/>
    <mergeCell ref="G8:H8"/>
  </mergeCells>
  <printOptions horizontalCentered="1"/>
  <pageMargins left="0.31496062992125984" right="0.31496062992125984" top="0.78740157480314965" bottom="0.78740157480314965" header="0" footer="0"/>
  <pageSetup paperSize="8" scale="53" orientation="landscape" r:id="rId1"/>
  <ignoredErrors>
    <ignoredError sqref="D12:D40 F49:AB5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view="pageBreakPreview" topLeftCell="A103" zoomScaleNormal="100" zoomScaleSheetLayoutView="100" workbookViewId="0">
      <selection sqref="A1:XFD129"/>
    </sheetView>
  </sheetViews>
  <sheetFormatPr defaultRowHeight="14.25" x14ac:dyDescent="0.2"/>
  <cols>
    <col min="1" max="1" width="7.25" customWidth="1"/>
    <col min="2" max="3" width="9.625" customWidth="1"/>
    <col min="4" max="4" width="61.875" customWidth="1"/>
    <col min="5" max="5" width="8.625" customWidth="1"/>
    <col min="6" max="6" width="9.625" customWidth="1"/>
    <col min="7" max="8" width="12.625" customWidth="1"/>
    <col min="9" max="9" width="9.625" customWidth="1"/>
  </cols>
  <sheetData>
    <row r="1" spans="1:9" s="114" customFormat="1" ht="99.75" customHeight="1" x14ac:dyDescent="0.2">
      <c r="A1" s="181" t="s">
        <v>606</v>
      </c>
      <c r="B1" s="181"/>
      <c r="C1" s="181"/>
      <c r="D1" s="181"/>
      <c r="E1" s="181"/>
      <c r="F1" s="181"/>
      <c r="G1" s="181"/>
      <c r="H1" s="181"/>
      <c r="I1" s="181"/>
    </row>
    <row r="2" spans="1:9" s="1" customFormat="1" ht="13.5" x14ac:dyDescent="0.25">
      <c r="A2" s="3"/>
      <c r="B2" s="3"/>
      <c r="C2" s="3"/>
      <c r="E2" s="3"/>
      <c r="F2" s="3"/>
      <c r="G2" s="3"/>
      <c r="H2" s="3"/>
      <c r="I2" s="3"/>
    </row>
    <row r="3" spans="1:9" s="15" customFormat="1" ht="18.75" customHeight="1" x14ac:dyDescent="0.2">
      <c r="A3" s="5" t="s">
        <v>483</v>
      </c>
      <c r="B3" s="6"/>
      <c r="C3" s="6"/>
      <c r="D3" s="7"/>
      <c r="E3" s="7"/>
      <c r="F3" s="7"/>
      <c r="G3" s="8"/>
      <c r="H3" s="7"/>
      <c r="I3" s="7"/>
    </row>
    <row r="4" spans="1:9" s="15" customFormat="1" ht="30.75" customHeight="1" x14ac:dyDescent="0.2">
      <c r="A4" s="141" t="s">
        <v>161</v>
      </c>
      <c r="B4" s="141"/>
      <c r="C4" s="141"/>
      <c r="D4" s="141"/>
      <c r="E4" s="141"/>
      <c r="F4" s="141"/>
      <c r="G4" s="141"/>
      <c r="H4" s="141"/>
      <c r="I4" s="141"/>
    </row>
    <row r="5" spans="1:9" s="1" customFormat="1" thickBot="1" x14ac:dyDescent="0.3">
      <c r="A5" s="9"/>
      <c r="B5" s="9"/>
      <c r="C5" s="9"/>
      <c r="D5" s="9"/>
      <c r="E5" s="9"/>
      <c r="F5" s="9"/>
      <c r="G5" s="9"/>
      <c r="H5" s="9"/>
      <c r="I5" s="10"/>
    </row>
    <row r="6" spans="1:9" s="1" customFormat="1" ht="30" customHeight="1" x14ac:dyDescent="0.25">
      <c r="A6" s="179" t="s">
        <v>484</v>
      </c>
      <c r="B6" s="179"/>
      <c r="C6" s="179"/>
      <c r="D6" s="179"/>
      <c r="E6" s="179"/>
      <c r="F6" s="179"/>
      <c r="G6" s="179"/>
      <c r="H6" s="179"/>
      <c r="I6" s="179"/>
    </row>
    <row r="8" spans="1:9" s="1" customFormat="1" ht="30" customHeight="1" x14ac:dyDescent="0.25">
      <c r="A8" s="45" t="s">
        <v>2</v>
      </c>
      <c r="B8" s="45" t="s">
        <v>3</v>
      </c>
      <c r="C8" s="45" t="s">
        <v>4</v>
      </c>
      <c r="D8" s="23" t="s">
        <v>5</v>
      </c>
      <c r="E8" s="45" t="s">
        <v>485</v>
      </c>
      <c r="F8" s="45" t="s">
        <v>608</v>
      </c>
      <c r="G8" s="45" t="s">
        <v>486</v>
      </c>
      <c r="H8" s="22" t="s">
        <v>487</v>
      </c>
      <c r="I8" s="22" t="s">
        <v>466</v>
      </c>
    </row>
    <row r="9" spans="1:9" s="2" customFormat="1" ht="67.5" x14ac:dyDescent="0.2">
      <c r="A9" s="178" t="s">
        <v>488</v>
      </c>
      <c r="B9" s="178"/>
      <c r="C9" s="178"/>
      <c r="D9" s="122" t="s">
        <v>489</v>
      </c>
      <c r="E9" s="123" t="s">
        <v>37</v>
      </c>
      <c r="F9" s="123"/>
      <c r="G9" s="124" t="s">
        <v>13</v>
      </c>
      <c r="H9" s="124">
        <f>SUM(H10:H16)</f>
        <v>0</v>
      </c>
      <c r="I9" s="130" t="e">
        <f>SUM(I10:I16)</f>
        <v>#DIV/0!</v>
      </c>
    </row>
    <row r="10" spans="1:9" s="2" customFormat="1" ht="13.5" x14ac:dyDescent="0.2">
      <c r="A10" s="19">
        <v>1</v>
      </c>
      <c r="B10" s="19">
        <v>88251</v>
      </c>
      <c r="C10" s="19" t="s">
        <v>24</v>
      </c>
      <c r="D10" s="20" t="s">
        <v>490</v>
      </c>
      <c r="E10" s="19" t="s">
        <v>491</v>
      </c>
      <c r="F10" s="115">
        <v>20</v>
      </c>
      <c r="G10" s="180"/>
      <c r="H10" s="18">
        <f>ROUND((F10 *G10),2)</f>
        <v>0</v>
      </c>
      <c r="I10" s="131" t="e">
        <f>H10 /$H$9</f>
        <v>#DIV/0!</v>
      </c>
    </row>
    <row r="11" spans="1:9" s="2" customFormat="1" ht="13.5" x14ac:dyDescent="0.2">
      <c r="A11" s="19">
        <v>2</v>
      </c>
      <c r="B11" s="19">
        <v>88315</v>
      </c>
      <c r="C11" s="19" t="s">
        <v>24</v>
      </c>
      <c r="D11" s="20" t="s">
        <v>492</v>
      </c>
      <c r="E11" s="19" t="s">
        <v>491</v>
      </c>
      <c r="F11" s="115">
        <v>30</v>
      </c>
      <c r="G11" s="180"/>
      <c r="H11" s="18">
        <f t="shared" ref="H11:H16" si="0">ROUND((F11 *G11),2)</f>
        <v>0</v>
      </c>
      <c r="I11" s="131" t="e">
        <f t="shared" ref="I11:I16" si="1">H11 /$H$9</f>
        <v>#DIV/0!</v>
      </c>
    </row>
    <row r="12" spans="1:9" s="2" customFormat="1" ht="13.5" x14ac:dyDescent="0.2">
      <c r="A12" s="19">
        <v>3</v>
      </c>
      <c r="B12" s="19">
        <v>565</v>
      </c>
      <c r="C12" s="19" t="s">
        <v>24</v>
      </c>
      <c r="D12" s="20" t="s">
        <v>493</v>
      </c>
      <c r="E12" s="19" t="s">
        <v>21</v>
      </c>
      <c r="F12" s="115">
        <v>10</v>
      </c>
      <c r="G12" s="180"/>
      <c r="H12" s="18">
        <f t="shared" si="0"/>
        <v>0</v>
      </c>
      <c r="I12" s="131" t="e">
        <f>H12 /$H$9</f>
        <v>#DIV/0!</v>
      </c>
    </row>
    <row r="13" spans="1:9" s="2" customFormat="1" ht="27" x14ac:dyDescent="0.2">
      <c r="A13" s="19">
        <v>4</v>
      </c>
      <c r="B13" s="19">
        <v>25931</v>
      </c>
      <c r="C13" s="19" t="s">
        <v>24</v>
      </c>
      <c r="D13" s="20" t="s">
        <v>495</v>
      </c>
      <c r="E13" s="19" t="s">
        <v>37</v>
      </c>
      <c r="F13" s="115">
        <v>4</v>
      </c>
      <c r="G13" s="180"/>
      <c r="H13" s="18">
        <f t="shared" si="0"/>
        <v>0</v>
      </c>
      <c r="I13" s="131" t="e">
        <f>H13 /$H$9</f>
        <v>#DIV/0!</v>
      </c>
    </row>
    <row r="14" spans="1:9" s="2" customFormat="1" ht="27" x14ac:dyDescent="0.2">
      <c r="A14" s="19">
        <v>5</v>
      </c>
      <c r="B14" s="19">
        <v>11266</v>
      </c>
      <c r="C14" s="19" t="s">
        <v>496</v>
      </c>
      <c r="D14" s="20" t="s">
        <v>497</v>
      </c>
      <c r="E14" s="19" t="s">
        <v>37</v>
      </c>
      <c r="F14" s="115">
        <v>105</v>
      </c>
      <c r="G14" s="180"/>
      <c r="H14" s="18">
        <f t="shared" si="0"/>
        <v>0</v>
      </c>
      <c r="I14" s="131" t="e">
        <f>H14 /$H$9</f>
        <v>#DIV/0!</v>
      </c>
    </row>
    <row r="15" spans="1:9" s="2" customFormat="1" ht="27" x14ac:dyDescent="0.2">
      <c r="A15" s="19">
        <v>6</v>
      </c>
      <c r="B15" s="19" t="s">
        <v>578</v>
      </c>
      <c r="C15" s="19" t="s">
        <v>166</v>
      </c>
      <c r="D15" s="20" t="s">
        <v>580</v>
      </c>
      <c r="E15" s="19" t="s">
        <v>539</v>
      </c>
      <c r="F15" s="115">
        <v>3</v>
      </c>
      <c r="G15" s="180"/>
      <c r="H15" s="18">
        <f t="shared" si="0"/>
        <v>0</v>
      </c>
      <c r="I15" s="131" t="e">
        <f t="shared" si="1"/>
        <v>#DIV/0!</v>
      </c>
    </row>
    <row r="16" spans="1:9" s="2" customFormat="1" ht="40.5" x14ac:dyDescent="0.2">
      <c r="A16" s="19">
        <v>7</v>
      </c>
      <c r="B16" s="19" t="s">
        <v>579</v>
      </c>
      <c r="C16" s="19" t="s">
        <v>166</v>
      </c>
      <c r="D16" s="20" t="s">
        <v>581</v>
      </c>
      <c r="E16" s="19" t="s">
        <v>21</v>
      </c>
      <c r="F16" s="115">
        <v>9</v>
      </c>
      <c r="G16" s="180"/>
      <c r="H16" s="18">
        <f t="shared" si="0"/>
        <v>0</v>
      </c>
      <c r="I16" s="131" t="e">
        <f t="shared" si="1"/>
        <v>#DIV/0!</v>
      </c>
    </row>
    <row r="17" spans="1:9" s="116" customFormat="1" x14ac:dyDescent="0.2">
      <c r="I17" s="132"/>
    </row>
    <row r="18" spans="1:9" s="2" customFormat="1" ht="27" x14ac:dyDescent="0.2">
      <c r="A18" s="178" t="s">
        <v>498</v>
      </c>
      <c r="B18" s="178"/>
      <c r="C18" s="178"/>
      <c r="D18" s="122" t="s">
        <v>15</v>
      </c>
      <c r="E18" s="123" t="s">
        <v>168</v>
      </c>
      <c r="F18" s="123"/>
      <c r="G18" s="124" t="s">
        <v>13</v>
      </c>
      <c r="H18" s="124">
        <f>SUM(H19:H35)</f>
        <v>0</v>
      </c>
      <c r="I18" s="130" t="e">
        <f>SUM(I19:I35)</f>
        <v>#DIV/0!</v>
      </c>
    </row>
    <row r="19" spans="1:9" s="2" customFormat="1" ht="27" x14ac:dyDescent="0.2">
      <c r="A19" s="19">
        <v>1</v>
      </c>
      <c r="B19" s="19">
        <v>91924</v>
      </c>
      <c r="C19" s="19" t="s">
        <v>24</v>
      </c>
      <c r="D19" s="20" t="s">
        <v>499</v>
      </c>
      <c r="E19" s="19" t="s">
        <v>180</v>
      </c>
      <c r="F19" s="117">
        <v>0.67549999999999999</v>
      </c>
      <c r="G19" s="180"/>
      <c r="H19" s="18">
        <f t="shared" ref="H19:H35" si="2">ROUND((F19 *G19),2)</f>
        <v>0</v>
      </c>
      <c r="I19" s="131" t="e">
        <f t="shared" ref="I19:I35" si="3">H19 /$H$18</f>
        <v>#DIV/0!</v>
      </c>
    </row>
    <row r="20" spans="1:9" s="2" customFormat="1" ht="27" x14ac:dyDescent="0.2">
      <c r="A20" s="19">
        <v>2</v>
      </c>
      <c r="B20" s="19">
        <v>95805</v>
      </c>
      <c r="C20" s="19" t="s">
        <v>24</v>
      </c>
      <c r="D20" s="20" t="s">
        <v>500</v>
      </c>
      <c r="E20" s="19" t="s">
        <v>37</v>
      </c>
      <c r="F20" s="117">
        <v>0.13250000000000001</v>
      </c>
      <c r="G20" s="180"/>
      <c r="H20" s="18">
        <f t="shared" si="2"/>
        <v>0</v>
      </c>
      <c r="I20" s="131" t="e">
        <f t="shared" si="3"/>
        <v>#DIV/0!</v>
      </c>
    </row>
    <row r="21" spans="1:9" s="2" customFormat="1" ht="40.5" x14ac:dyDescent="0.2">
      <c r="A21" s="19">
        <v>3</v>
      </c>
      <c r="B21" s="19">
        <v>91852</v>
      </c>
      <c r="C21" s="19" t="s">
        <v>24</v>
      </c>
      <c r="D21" s="20" t="s">
        <v>501</v>
      </c>
      <c r="E21" s="19" t="s">
        <v>21</v>
      </c>
      <c r="F21" s="117">
        <v>6.6199999999999995E-2</v>
      </c>
      <c r="G21" s="180"/>
      <c r="H21" s="18">
        <f t="shared" si="2"/>
        <v>0</v>
      </c>
      <c r="I21" s="131" t="e">
        <f t="shared" si="3"/>
        <v>#DIV/0!</v>
      </c>
    </row>
    <row r="22" spans="1:9" s="2" customFormat="1" ht="40.5" x14ac:dyDescent="0.2">
      <c r="A22" s="19">
        <v>4</v>
      </c>
      <c r="B22" s="19">
        <v>91862</v>
      </c>
      <c r="C22" s="19" t="s">
        <v>24</v>
      </c>
      <c r="D22" s="20" t="s">
        <v>502</v>
      </c>
      <c r="E22" s="19" t="s">
        <v>21</v>
      </c>
      <c r="F22" s="117">
        <v>0.13250000000000001</v>
      </c>
      <c r="G22" s="180"/>
      <c r="H22" s="18">
        <f t="shared" si="2"/>
        <v>0</v>
      </c>
      <c r="I22" s="131" t="e">
        <f t="shared" si="3"/>
        <v>#DIV/0!</v>
      </c>
    </row>
    <row r="23" spans="1:9" s="2" customFormat="1" ht="40.5" x14ac:dyDescent="0.2">
      <c r="A23" s="19">
        <v>5</v>
      </c>
      <c r="B23" s="19">
        <v>91870</v>
      </c>
      <c r="C23" s="19" t="s">
        <v>24</v>
      </c>
      <c r="D23" s="20" t="s">
        <v>503</v>
      </c>
      <c r="E23" s="19" t="s">
        <v>21</v>
      </c>
      <c r="F23" s="117">
        <v>0.17219999999999999</v>
      </c>
      <c r="G23" s="180"/>
      <c r="H23" s="18">
        <f t="shared" si="2"/>
        <v>0</v>
      </c>
      <c r="I23" s="131" t="e">
        <f t="shared" si="3"/>
        <v>#DIV/0!</v>
      </c>
    </row>
    <row r="24" spans="1:9" s="116" customFormat="1" ht="54" x14ac:dyDescent="0.2">
      <c r="A24" s="19">
        <v>6</v>
      </c>
      <c r="B24" s="19">
        <v>91170</v>
      </c>
      <c r="C24" s="19" t="s">
        <v>24</v>
      </c>
      <c r="D24" s="20" t="s">
        <v>504</v>
      </c>
      <c r="E24" s="19" t="s">
        <v>21</v>
      </c>
      <c r="F24" s="117">
        <v>0.13250000000000001</v>
      </c>
      <c r="G24" s="180"/>
      <c r="H24" s="18">
        <f t="shared" si="2"/>
        <v>0</v>
      </c>
      <c r="I24" s="131" t="e">
        <f t="shared" si="3"/>
        <v>#DIV/0!</v>
      </c>
    </row>
    <row r="25" spans="1:9" s="116" customFormat="1" ht="54" x14ac:dyDescent="0.2">
      <c r="A25" s="19">
        <v>7</v>
      </c>
      <c r="B25" s="19">
        <v>91173</v>
      </c>
      <c r="C25" s="19" t="s">
        <v>24</v>
      </c>
      <c r="D25" s="20" t="s">
        <v>505</v>
      </c>
      <c r="E25" s="19" t="s">
        <v>21</v>
      </c>
      <c r="F25" s="117">
        <v>0.17219999999999999</v>
      </c>
      <c r="G25" s="180"/>
      <c r="H25" s="18">
        <f t="shared" si="2"/>
        <v>0</v>
      </c>
      <c r="I25" s="131" t="e">
        <f t="shared" si="3"/>
        <v>#DIV/0!</v>
      </c>
    </row>
    <row r="26" spans="1:9" s="116" customFormat="1" ht="27" x14ac:dyDescent="0.2">
      <c r="A26" s="19">
        <v>8</v>
      </c>
      <c r="B26" s="19">
        <v>92023</v>
      </c>
      <c r="C26" s="19" t="s">
        <v>24</v>
      </c>
      <c r="D26" s="20" t="s">
        <v>506</v>
      </c>
      <c r="E26" s="19" t="s">
        <v>37</v>
      </c>
      <c r="F26" s="117">
        <v>6.6199999999999995E-2</v>
      </c>
      <c r="G26" s="180"/>
      <c r="H26" s="18">
        <f t="shared" si="2"/>
        <v>0</v>
      </c>
      <c r="I26" s="131" t="e">
        <f t="shared" si="3"/>
        <v>#DIV/0!</v>
      </c>
    </row>
    <row r="27" spans="1:9" s="116" customFormat="1" ht="40.5" x14ac:dyDescent="0.2">
      <c r="A27" s="19">
        <v>9</v>
      </c>
      <c r="B27" s="19">
        <v>97586</v>
      </c>
      <c r="C27" s="19" t="s">
        <v>24</v>
      </c>
      <c r="D27" s="20" t="s">
        <v>507</v>
      </c>
      <c r="E27" s="19" t="s">
        <v>37</v>
      </c>
      <c r="F27" s="117">
        <v>6.6199999999999995E-2</v>
      </c>
      <c r="G27" s="180"/>
      <c r="H27" s="18">
        <f t="shared" si="2"/>
        <v>0</v>
      </c>
      <c r="I27" s="131" t="e">
        <f t="shared" si="3"/>
        <v>#DIV/0!</v>
      </c>
    </row>
    <row r="28" spans="1:9" s="116" customFormat="1" ht="40.5" x14ac:dyDescent="0.2">
      <c r="A28" s="19">
        <v>10</v>
      </c>
      <c r="B28" s="19">
        <v>98445</v>
      </c>
      <c r="C28" s="19" t="s">
        <v>24</v>
      </c>
      <c r="D28" s="20" t="s">
        <v>508</v>
      </c>
      <c r="E28" s="19" t="s">
        <v>168</v>
      </c>
      <c r="F28" s="117">
        <v>0.80230000000000001</v>
      </c>
      <c r="G28" s="180"/>
      <c r="H28" s="18">
        <f t="shared" si="2"/>
        <v>0</v>
      </c>
      <c r="I28" s="131" t="e">
        <f t="shared" si="3"/>
        <v>#DIV/0!</v>
      </c>
    </row>
    <row r="29" spans="1:9" s="116" customFormat="1" ht="40.5" x14ac:dyDescent="0.2">
      <c r="A29" s="19">
        <v>11</v>
      </c>
      <c r="B29" s="19">
        <v>98446</v>
      </c>
      <c r="C29" s="19" t="s">
        <v>24</v>
      </c>
      <c r="D29" s="20" t="s">
        <v>509</v>
      </c>
      <c r="E29" s="19" t="s">
        <v>168</v>
      </c>
      <c r="F29" s="117">
        <v>0.62549999999999994</v>
      </c>
      <c r="G29" s="180"/>
      <c r="H29" s="18">
        <f t="shared" si="2"/>
        <v>0</v>
      </c>
      <c r="I29" s="131" t="e">
        <f t="shared" si="3"/>
        <v>#DIV/0!</v>
      </c>
    </row>
    <row r="30" spans="1:9" s="116" customFormat="1" ht="40.5" x14ac:dyDescent="0.2">
      <c r="A30" s="19">
        <v>12</v>
      </c>
      <c r="B30" s="19">
        <v>98442</v>
      </c>
      <c r="C30" s="19" t="s">
        <v>24</v>
      </c>
      <c r="D30" s="20" t="s">
        <v>510</v>
      </c>
      <c r="E30" s="19" t="s">
        <v>168</v>
      </c>
      <c r="F30" s="117">
        <v>0.59109999999999996</v>
      </c>
      <c r="G30" s="180"/>
      <c r="H30" s="18">
        <f t="shared" si="2"/>
        <v>0</v>
      </c>
      <c r="I30" s="131" t="e">
        <f t="shared" si="3"/>
        <v>#DIV/0!</v>
      </c>
    </row>
    <row r="31" spans="1:9" s="116" customFormat="1" ht="27" x14ac:dyDescent="0.2">
      <c r="A31" s="19">
        <v>13</v>
      </c>
      <c r="B31" s="19">
        <v>98441</v>
      </c>
      <c r="C31" s="19" t="s">
        <v>24</v>
      </c>
      <c r="D31" s="20" t="s">
        <v>511</v>
      </c>
      <c r="E31" s="19" t="s">
        <v>168</v>
      </c>
      <c r="F31" s="117">
        <v>0.51359999999999995</v>
      </c>
      <c r="G31" s="180"/>
      <c r="H31" s="18">
        <f t="shared" si="2"/>
        <v>0</v>
      </c>
      <c r="I31" s="131" t="e">
        <f t="shared" si="3"/>
        <v>#DIV/0!</v>
      </c>
    </row>
    <row r="32" spans="1:9" s="116" customFormat="1" ht="27" x14ac:dyDescent="0.2">
      <c r="A32" s="19">
        <v>14</v>
      </c>
      <c r="B32" s="19">
        <v>91341</v>
      </c>
      <c r="C32" s="19" t="s">
        <v>24</v>
      </c>
      <c r="D32" s="20" t="s">
        <v>512</v>
      </c>
      <c r="E32" s="19" t="s">
        <v>168</v>
      </c>
      <c r="F32" s="117">
        <v>0.153</v>
      </c>
      <c r="G32" s="180"/>
      <c r="H32" s="18">
        <f t="shared" si="2"/>
        <v>0</v>
      </c>
      <c r="I32" s="131" t="e">
        <f t="shared" si="3"/>
        <v>#DIV/0!</v>
      </c>
    </row>
    <row r="33" spans="1:9" s="116" customFormat="1" ht="54" x14ac:dyDescent="0.2">
      <c r="A33" s="19">
        <v>15</v>
      </c>
      <c r="B33" s="19">
        <v>94210</v>
      </c>
      <c r="C33" s="19" t="s">
        <v>24</v>
      </c>
      <c r="D33" s="20" t="s">
        <v>513</v>
      </c>
      <c r="E33" s="19" t="s">
        <v>168</v>
      </c>
      <c r="F33" s="117">
        <v>1.7192000000000001</v>
      </c>
      <c r="G33" s="180"/>
      <c r="H33" s="18">
        <f t="shared" si="2"/>
        <v>0</v>
      </c>
      <c r="I33" s="131" t="e">
        <f t="shared" si="3"/>
        <v>#DIV/0!</v>
      </c>
    </row>
    <row r="34" spans="1:9" s="116" customFormat="1" ht="40.5" x14ac:dyDescent="0.2">
      <c r="A34" s="19">
        <v>16</v>
      </c>
      <c r="B34" s="19">
        <v>92543</v>
      </c>
      <c r="C34" s="19" t="s">
        <v>24</v>
      </c>
      <c r="D34" s="20" t="s">
        <v>514</v>
      </c>
      <c r="E34" s="19" t="s">
        <v>168</v>
      </c>
      <c r="F34" s="117">
        <v>1.7192000000000001</v>
      </c>
      <c r="G34" s="180"/>
      <c r="H34" s="18">
        <f t="shared" si="2"/>
        <v>0</v>
      </c>
      <c r="I34" s="131" t="e">
        <f t="shared" si="3"/>
        <v>#DIV/0!</v>
      </c>
    </row>
    <row r="35" spans="1:9" s="116" customFormat="1" ht="40.5" x14ac:dyDescent="0.2">
      <c r="A35" s="19">
        <v>17</v>
      </c>
      <c r="B35" s="19">
        <v>11455</v>
      </c>
      <c r="C35" s="19" t="s">
        <v>24</v>
      </c>
      <c r="D35" s="20" t="s">
        <v>515</v>
      </c>
      <c r="E35" s="19" t="s">
        <v>37</v>
      </c>
      <c r="F35" s="117">
        <v>6.6199999999999995E-2</v>
      </c>
      <c r="G35" s="180"/>
      <c r="H35" s="18">
        <f t="shared" si="2"/>
        <v>0</v>
      </c>
      <c r="I35" s="131" t="e">
        <f t="shared" si="3"/>
        <v>#DIV/0!</v>
      </c>
    </row>
    <row r="36" spans="1:9" s="116" customFormat="1" x14ac:dyDescent="0.2">
      <c r="I36" s="132"/>
    </row>
    <row r="37" spans="1:9" s="2" customFormat="1" ht="27" x14ac:dyDescent="0.2">
      <c r="A37" s="178" t="s">
        <v>516</v>
      </c>
      <c r="B37" s="178"/>
      <c r="C37" s="178"/>
      <c r="D37" s="122" t="s">
        <v>39</v>
      </c>
      <c r="E37" s="123" t="s">
        <v>168</v>
      </c>
      <c r="F37" s="123"/>
      <c r="G37" s="124" t="s">
        <v>13</v>
      </c>
      <c r="H37" s="124">
        <f>SUM(H38:H50)</f>
        <v>0</v>
      </c>
      <c r="I37" s="130" t="e">
        <f>SUM(I38:I50)</f>
        <v>#DIV/0!</v>
      </c>
    </row>
    <row r="38" spans="1:9" s="2" customFormat="1" ht="13.5" x14ac:dyDescent="0.2">
      <c r="A38" s="19">
        <v>1</v>
      </c>
      <c r="B38" s="19">
        <v>88251</v>
      </c>
      <c r="C38" s="19" t="s">
        <v>24</v>
      </c>
      <c r="D38" s="20" t="s">
        <v>490</v>
      </c>
      <c r="E38" s="19" t="s">
        <v>491</v>
      </c>
      <c r="F38" s="117">
        <v>2.5</v>
      </c>
      <c r="G38" s="180"/>
      <c r="H38" s="18">
        <f t="shared" ref="H38:H50" si="4">ROUND((F38 *G38),2)</f>
        <v>0</v>
      </c>
      <c r="I38" s="131" t="e">
        <f>H38 /$H$37</f>
        <v>#DIV/0!</v>
      </c>
    </row>
    <row r="39" spans="1:9" s="2" customFormat="1" ht="13.5" x14ac:dyDescent="0.2">
      <c r="A39" s="19">
        <v>2</v>
      </c>
      <c r="B39" s="19">
        <v>88309</v>
      </c>
      <c r="C39" s="19" t="s">
        <v>24</v>
      </c>
      <c r="D39" s="20" t="s">
        <v>517</v>
      </c>
      <c r="E39" s="19" t="s">
        <v>491</v>
      </c>
      <c r="F39" s="117">
        <v>2.5</v>
      </c>
      <c r="G39" s="180"/>
      <c r="H39" s="18">
        <f t="shared" si="4"/>
        <v>0</v>
      </c>
      <c r="I39" s="131" t="e">
        <f t="shared" ref="I39:I50" si="5">H39 /$H$37</f>
        <v>#DIV/0!</v>
      </c>
    </row>
    <row r="40" spans="1:9" s="2" customFormat="1" ht="13.5" x14ac:dyDescent="0.2">
      <c r="A40" s="19">
        <v>3</v>
      </c>
      <c r="B40" s="19">
        <v>88315</v>
      </c>
      <c r="C40" s="19" t="s">
        <v>24</v>
      </c>
      <c r="D40" s="20" t="s">
        <v>492</v>
      </c>
      <c r="E40" s="19" t="s">
        <v>491</v>
      </c>
      <c r="F40" s="117">
        <v>3</v>
      </c>
      <c r="G40" s="180"/>
      <c r="H40" s="18">
        <f t="shared" si="4"/>
        <v>0</v>
      </c>
      <c r="I40" s="131" t="e">
        <f t="shared" si="5"/>
        <v>#DIV/0!</v>
      </c>
    </row>
    <row r="41" spans="1:9" s="2" customFormat="1" ht="13.5" x14ac:dyDescent="0.2">
      <c r="A41" s="19">
        <v>4</v>
      </c>
      <c r="B41" s="19">
        <v>88316</v>
      </c>
      <c r="C41" s="19" t="s">
        <v>24</v>
      </c>
      <c r="D41" s="20" t="s">
        <v>518</v>
      </c>
      <c r="E41" s="19" t="s">
        <v>491</v>
      </c>
      <c r="F41" s="117">
        <v>3</v>
      </c>
      <c r="G41" s="180"/>
      <c r="H41" s="18">
        <f t="shared" si="4"/>
        <v>0</v>
      </c>
      <c r="I41" s="131" t="e">
        <f t="shared" si="5"/>
        <v>#DIV/0!</v>
      </c>
    </row>
    <row r="42" spans="1:9" s="2" customFormat="1" ht="13.5" x14ac:dyDescent="0.2">
      <c r="A42" s="19">
        <v>5</v>
      </c>
      <c r="B42" s="19">
        <v>370</v>
      </c>
      <c r="C42" s="19" t="s">
        <v>24</v>
      </c>
      <c r="D42" s="20" t="s">
        <v>519</v>
      </c>
      <c r="E42" s="19" t="s">
        <v>180</v>
      </c>
      <c r="F42" s="117">
        <v>8.0000000000000002E-3</v>
      </c>
      <c r="G42" s="180"/>
      <c r="H42" s="18">
        <f t="shared" si="4"/>
        <v>0</v>
      </c>
      <c r="I42" s="131" t="e">
        <f t="shared" si="5"/>
        <v>#DIV/0!</v>
      </c>
    </row>
    <row r="43" spans="1:9" s="116" customFormat="1" x14ac:dyDescent="0.2">
      <c r="A43" s="19">
        <v>6</v>
      </c>
      <c r="B43" s="19">
        <v>565</v>
      </c>
      <c r="C43" s="19" t="s">
        <v>24</v>
      </c>
      <c r="D43" s="20" t="s">
        <v>520</v>
      </c>
      <c r="E43" s="19" t="s">
        <v>21</v>
      </c>
      <c r="F43" s="117">
        <v>1.19</v>
      </c>
      <c r="G43" s="180"/>
      <c r="H43" s="18">
        <f t="shared" si="4"/>
        <v>0</v>
      </c>
      <c r="I43" s="131" t="e">
        <f t="shared" si="5"/>
        <v>#DIV/0!</v>
      </c>
    </row>
    <row r="44" spans="1:9" s="116" customFormat="1" x14ac:dyDescent="0.2">
      <c r="A44" s="19">
        <v>7</v>
      </c>
      <c r="B44" s="19">
        <v>555</v>
      </c>
      <c r="C44" s="19" t="s">
        <v>24</v>
      </c>
      <c r="D44" s="20" t="s">
        <v>521</v>
      </c>
      <c r="E44" s="19" t="s">
        <v>21</v>
      </c>
      <c r="F44" s="117">
        <v>4.8099999999999996</v>
      </c>
      <c r="G44" s="180"/>
      <c r="H44" s="18">
        <f t="shared" si="4"/>
        <v>0</v>
      </c>
      <c r="I44" s="131" t="e">
        <f t="shared" si="5"/>
        <v>#DIV/0!</v>
      </c>
    </row>
    <row r="45" spans="1:9" s="116" customFormat="1" x14ac:dyDescent="0.2">
      <c r="A45" s="19">
        <v>8</v>
      </c>
      <c r="B45" s="19">
        <v>552</v>
      </c>
      <c r="C45" s="19" t="s">
        <v>24</v>
      </c>
      <c r="D45" s="20" t="s">
        <v>522</v>
      </c>
      <c r="E45" s="19" t="s">
        <v>21</v>
      </c>
      <c r="F45" s="117">
        <v>8.3000000000000007</v>
      </c>
      <c r="G45" s="180"/>
      <c r="H45" s="18">
        <f t="shared" si="4"/>
        <v>0</v>
      </c>
      <c r="I45" s="131" t="e">
        <f t="shared" si="5"/>
        <v>#DIV/0!</v>
      </c>
    </row>
    <row r="46" spans="1:9" s="116" customFormat="1" x14ac:dyDescent="0.2">
      <c r="A46" s="19">
        <v>9</v>
      </c>
      <c r="B46" s="19">
        <v>552</v>
      </c>
      <c r="C46" s="19" t="s">
        <v>24</v>
      </c>
      <c r="D46" s="20" t="s">
        <v>522</v>
      </c>
      <c r="E46" s="19" t="s">
        <v>21</v>
      </c>
      <c r="F46" s="117">
        <v>0.73</v>
      </c>
      <c r="G46" s="180"/>
      <c r="H46" s="18">
        <f t="shared" si="4"/>
        <v>0</v>
      </c>
      <c r="I46" s="131" t="e">
        <f t="shared" si="5"/>
        <v>#DIV/0!</v>
      </c>
    </row>
    <row r="47" spans="1:9" s="116" customFormat="1" x14ac:dyDescent="0.2">
      <c r="A47" s="19">
        <v>10</v>
      </c>
      <c r="B47" s="19">
        <v>1106</v>
      </c>
      <c r="C47" s="19" t="s">
        <v>24</v>
      </c>
      <c r="D47" s="20" t="s">
        <v>523</v>
      </c>
      <c r="E47" s="19" t="s">
        <v>494</v>
      </c>
      <c r="F47" s="117">
        <v>0.49</v>
      </c>
      <c r="G47" s="180"/>
      <c r="H47" s="18">
        <f t="shared" si="4"/>
        <v>0</v>
      </c>
      <c r="I47" s="131" t="e">
        <f t="shared" si="5"/>
        <v>#DIV/0!</v>
      </c>
    </row>
    <row r="48" spans="1:9" s="116" customFormat="1" ht="27" x14ac:dyDescent="0.2">
      <c r="A48" s="19">
        <v>11</v>
      </c>
      <c r="B48" s="19">
        <v>574</v>
      </c>
      <c r="C48" s="19" t="s">
        <v>24</v>
      </c>
      <c r="D48" s="20" t="s">
        <v>524</v>
      </c>
      <c r="E48" s="19" t="s">
        <v>21</v>
      </c>
      <c r="F48" s="117">
        <v>0.4</v>
      </c>
      <c r="G48" s="180"/>
      <c r="H48" s="18">
        <f t="shared" si="4"/>
        <v>0</v>
      </c>
      <c r="I48" s="131" t="e">
        <f t="shared" si="5"/>
        <v>#DIV/0!</v>
      </c>
    </row>
    <row r="49" spans="1:9" s="116" customFormat="1" x14ac:dyDescent="0.2">
      <c r="A49" s="19">
        <v>12</v>
      </c>
      <c r="B49" s="19">
        <v>13284</v>
      </c>
      <c r="C49" s="19" t="s">
        <v>24</v>
      </c>
      <c r="D49" s="20" t="s">
        <v>525</v>
      </c>
      <c r="E49" s="19" t="s">
        <v>494</v>
      </c>
      <c r="F49" s="117">
        <v>2.0499999999999998</v>
      </c>
      <c r="G49" s="180"/>
      <c r="H49" s="18">
        <f t="shared" si="4"/>
        <v>0</v>
      </c>
      <c r="I49" s="131" t="e">
        <f t="shared" si="5"/>
        <v>#DIV/0!</v>
      </c>
    </row>
    <row r="50" spans="1:9" s="116" customFormat="1" ht="40.5" x14ac:dyDescent="0.2">
      <c r="A50" s="19">
        <v>13</v>
      </c>
      <c r="B50" s="19">
        <v>11484</v>
      </c>
      <c r="C50" s="19" t="s">
        <v>24</v>
      </c>
      <c r="D50" s="20" t="s">
        <v>526</v>
      </c>
      <c r="E50" s="19" t="s">
        <v>37</v>
      </c>
      <c r="F50" s="117">
        <v>1</v>
      </c>
      <c r="G50" s="180"/>
      <c r="H50" s="18">
        <f t="shared" si="4"/>
        <v>0</v>
      </c>
      <c r="I50" s="131" t="e">
        <f t="shared" si="5"/>
        <v>#DIV/0!</v>
      </c>
    </row>
    <row r="51" spans="1:9" s="116" customFormat="1" x14ac:dyDescent="0.2">
      <c r="I51" s="132"/>
    </row>
    <row r="52" spans="1:9" s="2" customFormat="1" ht="40.5" x14ac:dyDescent="0.2">
      <c r="A52" s="178" t="s">
        <v>527</v>
      </c>
      <c r="B52" s="178"/>
      <c r="C52" s="178"/>
      <c r="D52" s="122" t="s">
        <v>38</v>
      </c>
      <c r="E52" s="123" t="s">
        <v>21</v>
      </c>
      <c r="F52" s="123"/>
      <c r="G52" s="124" t="s">
        <v>13</v>
      </c>
      <c r="H52" s="124">
        <f>SUM(H53:H57)</f>
        <v>0</v>
      </c>
      <c r="I52" s="130" t="e">
        <f>SUM(I53:I57)</f>
        <v>#DIV/0!</v>
      </c>
    </row>
    <row r="53" spans="1:9" s="2" customFormat="1" ht="13.5" x14ac:dyDescent="0.2">
      <c r="A53" s="19">
        <v>1</v>
      </c>
      <c r="B53" s="19">
        <v>88239</v>
      </c>
      <c r="C53" s="19" t="s">
        <v>24</v>
      </c>
      <c r="D53" s="20" t="s">
        <v>528</v>
      </c>
      <c r="E53" s="19" t="s">
        <v>491</v>
      </c>
      <c r="F53" s="117">
        <v>0.3</v>
      </c>
      <c r="G53" s="180"/>
      <c r="H53" s="18">
        <f>ROUND((F53 *G53),2)</f>
        <v>0</v>
      </c>
      <c r="I53" s="131" t="e">
        <f>H53 /$H$52</f>
        <v>#DIV/0!</v>
      </c>
    </row>
    <row r="54" spans="1:9" s="2" customFormat="1" ht="13.5" x14ac:dyDescent="0.2">
      <c r="A54" s="19">
        <v>2</v>
      </c>
      <c r="B54" s="19">
        <v>88262</v>
      </c>
      <c r="C54" s="19" t="s">
        <v>24</v>
      </c>
      <c r="D54" s="20" t="s">
        <v>529</v>
      </c>
      <c r="E54" s="19" t="s">
        <v>491</v>
      </c>
      <c r="F54" s="117">
        <v>0.3</v>
      </c>
      <c r="G54" s="180"/>
      <c r="H54" s="18">
        <f>ROUND((F54 *G54),2)</f>
        <v>0</v>
      </c>
      <c r="I54" s="131" t="e">
        <f>H54 /$H$52</f>
        <v>#DIV/0!</v>
      </c>
    </row>
    <row r="55" spans="1:9" s="2" customFormat="1" ht="27" x14ac:dyDescent="0.2">
      <c r="A55" s="19">
        <v>3</v>
      </c>
      <c r="B55" s="19">
        <v>40552</v>
      </c>
      <c r="C55" s="19" t="s">
        <v>44</v>
      </c>
      <c r="D55" s="20" t="s">
        <v>530</v>
      </c>
      <c r="E55" s="19" t="s">
        <v>531</v>
      </c>
      <c r="F55" s="117">
        <v>0.1</v>
      </c>
      <c r="G55" s="180"/>
      <c r="H55" s="18">
        <f>ROUND((F55 *G55),2)</f>
        <v>0</v>
      </c>
      <c r="I55" s="131" t="e">
        <f>H55 /$H$52</f>
        <v>#DIV/0!</v>
      </c>
    </row>
    <row r="56" spans="1:9" s="2" customFormat="1" ht="13.5" x14ac:dyDescent="0.2">
      <c r="A56" s="19">
        <v>4</v>
      </c>
      <c r="B56" s="19">
        <v>39027</v>
      </c>
      <c r="C56" s="19" t="s">
        <v>24</v>
      </c>
      <c r="D56" s="20" t="s">
        <v>532</v>
      </c>
      <c r="E56" s="19" t="s">
        <v>494</v>
      </c>
      <c r="F56" s="117">
        <v>0.03</v>
      </c>
      <c r="G56" s="180"/>
      <c r="H56" s="18">
        <f>ROUND((F56 *G56),2)</f>
        <v>0</v>
      </c>
      <c r="I56" s="131" t="e">
        <f>H56 /$H$52</f>
        <v>#DIV/0!</v>
      </c>
    </row>
    <row r="57" spans="1:9" s="2" customFormat="1" ht="13.5" x14ac:dyDescent="0.2">
      <c r="A57" s="19">
        <v>5</v>
      </c>
      <c r="B57" s="19" t="s">
        <v>533</v>
      </c>
      <c r="C57" s="19" t="s">
        <v>44</v>
      </c>
      <c r="D57" s="20" t="s">
        <v>534</v>
      </c>
      <c r="E57" s="19" t="s">
        <v>168</v>
      </c>
      <c r="F57" s="117">
        <v>1.05</v>
      </c>
      <c r="G57" s="180"/>
      <c r="H57" s="18">
        <f>ROUND((F57 *G57),2)</f>
        <v>0</v>
      </c>
      <c r="I57" s="131" t="e">
        <f>H57 /$H$52</f>
        <v>#DIV/0!</v>
      </c>
    </row>
    <row r="58" spans="1:9" s="116" customFormat="1" x14ac:dyDescent="0.2">
      <c r="I58" s="132"/>
    </row>
    <row r="59" spans="1:9" s="2" customFormat="1" ht="40.5" x14ac:dyDescent="0.2">
      <c r="A59" s="178" t="s">
        <v>405</v>
      </c>
      <c r="B59" s="178"/>
      <c r="C59" s="178"/>
      <c r="D59" s="122" t="s">
        <v>54</v>
      </c>
      <c r="E59" s="123" t="s">
        <v>168</v>
      </c>
      <c r="F59" s="123"/>
      <c r="G59" s="124" t="s">
        <v>13</v>
      </c>
      <c r="H59" s="124">
        <f>SUM(H60:H64)</f>
        <v>0</v>
      </c>
      <c r="I59" s="130" t="e">
        <f>SUM(I60:I64)</f>
        <v>#DIV/0!</v>
      </c>
    </row>
    <row r="60" spans="1:9" s="2" customFormat="1" ht="13.5" x14ac:dyDescent="0.2">
      <c r="A60" s="19">
        <v>1</v>
      </c>
      <c r="B60" s="19">
        <v>100301</v>
      </c>
      <c r="C60" s="19" t="s">
        <v>24</v>
      </c>
      <c r="D60" s="20" t="s">
        <v>535</v>
      </c>
      <c r="E60" s="19" t="s">
        <v>491</v>
      </c>
      <c r="F60" s="117">
        <v>0.3</v>
      </c>
      <c r="G60" s="180"/>
      <c r="H60" s="18">
        <f>ROUND((F60 *G60),2)</f>
        <v>0</v>
      </c>
      <c r="I60" s="131" t="e">
        <f>H60 /$H$59</f>
        <v>#DIV/0!</v>
      </c>
    </row>
    <row r="61" spans="1:9" s="2" customFormat="1" ht="13.5" x14ac:dyDescent="0.2">
      <c r="A61" s="19">
        <v>2</v>
      </c>
      <c r="B61" s="19">
        <v>88310</v>
      </c>
      <c r="C61" s="19" t="s">
        <v>24</v>
      </c>
      <c r="D61" s="20" t="s">
        <v>536</v>
      </c>
      <c r="E61" s="19" t="s">
        <v>491</v>
      </c>
      <c r="F61" s="117">
        <v>0.3</v>
      </c>
      <c r="G61" s="180"/>
      <c r="H61" s="18">
        <f>ROUND((F61 *G61),2)</f>
        <v>0</v>
      </c>
      <c r="I61" s="131" t="e">
        <f>H61 /$H$59</f>
        <v>#DIV/0!</v>
      </c>
    </row>
    <row r="62" spans="1:9" s="2" customFormat="1" ht="13.5" x14ac:dyDescent="0.2">
      <c r="A62" s="19">
        <v>3</v>
      </c>
      <c r="B62" s="19" t="s">
        <v>537</v>
      </c>
      <c r="C62" s="19" t="s">
        <v>44</v>
      </c>
      <c r="D62" s="20" t="s">
        <v>538</v>
      </c>
      <c r="E62" s="19" t="s">
        <v>539</v>
      </c>
      <c r="F62" s="117">
        <v>0.13</v>
      </c>
      <c r="G62" s="180"/>
      <c r="H62" s="18">
        <f>ROUND((F62 *G62),2)</f>
        <v>0</v>
      </c>
      <c r="I62" s="131" t="e">
        <f>H62 /$H$59</f>
        <v>#DIV/0!</v>
      </c>
    </row>
    <row r="63" spans="1:9" s="2" customFormat="1" ht="13.5" x14ac:dyDescent="0.2">
      <c r="A63" s="19">
        <v>4</v>
      </c>
      <c r="B63" s="19">
        <v>25966</v>
      </c>
      <c r="C63" s="19" t="s">
        <v>24</v>
      </c>
      <c r="D63" s="20" t="s">
        <v>540</v>
      </c>
      <c r="E63" s="19" t="s">
        <v>539</v>
      </c>
      <c r="F63" s="117">
        <v>3.3000000000000002E-2</v>
      </c>
      <c r="G63" s="180"/>
      <c r="H63" s="18">
        <f>ROUND((F63 *G63),2)</f>
        <v>0</v>
      </c>
      <c r="I63" s="131" t="e">
        <f>H63 /$H$59</f>
        <v>#DIV/0!</v>
      </c>
    </row>
    <row r="64" spans="1:9" s="2" customFormat="1" ht="13.5" x14ac:dyDescent="0.2">
      <c r="A64" s="19">
        <v>5</v>
      </c>
      <c r="B64" s="19">
        <v>11157</v>
      </c>
      <c r="C64" s="19" t="s">
        <v>24</v>
      </c>
      <c r="D64" s="20" t="s">
        <v>541</v>
      </c>
      <c r="E64" s="19" t="s">
        <v>542</v>
      </c>
      <c r="F64" s="117">
        <v>2.5000000000000001E-2</v>
      </c>
      <c r="G64" s="180"/>
      <c r="H64" s="18">
        <f>ROUND((F64 *G64),2)</f>
        <v>0</v>
      </c>
      <c r="I64" s="131" t="e">
        <f>H64 /$H$59</f>
        <v>#DIV/0!</v>
      </c>
    </row>
    <row r="65" spans="1:9" s="116" customFormat="1" x14ac:dyDescent="0.2">
      <c r="A65" s="118"/>
      <c r="B65" s="118"/>
      <c r="C65" s="118"/>
      <c r="D65" s="119"/>
      <c r="E65" s="118"/>
      <c r="F65" s="120"/>
      <c r="G65" s="121"/>
      <c r="H65" s="121"/>
      <c r="I65" s="133"/>
    </row>
    <row r="66" spans="1:9" s="2" customFormat="1" ht="27" x14ac:dyDescent="0.2">
      <c r="A66" s="178" t="s">
        <v>543</v>
      </c>
      <c r="B66" s="178"/>
      <c r="C66" s="178"/>
      <c r="D66" s="122" t="s">
        <v>53</v>
      </c>
      <c r="E66" s="123" t="s">
        <v>168</v>
      </c>
      <c r="F66" s="123"/>
      <c r="G66" s="124" t="s">
        <v>13</v>
      </c>
      <c r="H66" s="124">
        <f>SUM(H67:H69)</f>
        <v>0</v>
      </c>
      <c r="I66" s="130" t="e">
        <f>SUM(I67:I69)</f>
        <v>#DIV/0!</v>
      </c>
    </row>
    <row r="67" spans="1:9" s="2" customFormat="1" ht="13.5" x14ac:dyDescent="0.2">
      <c r="A67" s="19">
        <v>1</v>
      </c>
      <c r="B67" s="19">
        <v>88310</v>
      </c>
      <c r="C67" s="19" t="s">
        <v>24</v>
      </c>
      <c r="D67" s="20" t="s">
        <v>536</v>
      </c>
      <c r="E67" s="19" t="s">
        <v>491</v>
      </c>
      <c r="F67" s="117">
        <v>0.3</v>
      </c>
      <c r="G67" s="180"/>
      <c r="H67" s="18">
        <f>ROUND((F67 *G67),2)</f>
        <v>0</v>
      </c>
      <c r="I67" s="131" t="e">
        <f>H67 /$H$66</f>
        <v>#DIV/0!</v>
      </c>
    </row>
    <row r="68" spans="1:9" s="2" customFormat="1" ht="13.5" x14ac:dyDescent="0.2">
      <c r="A68" s="19">
        <v>2</v>
      </c>
      <c r="B68" s="19">
        <v>88316</v>
      </c>
      <c r="C68" s="19" t="s">
        <v>24</v>
      </c>
      <c r="D68" s="20" t="s">
        <v>518</v>
      </c>
      <c r="E68" s="19" t="s">
        <v>539</v>
      </c>
      <c r="F68" s="117">
        <v>0.1</v>
      </c>
      <c r="G68" s="180"/>
      <c r="H68" s="18">
        <f>ROUND((F68 *G68),2)</f>
        <v>0</v>
      </c>
      <c r="I68" s="131" t="e">
        <f>H68 /$H$66</f>
        <v>#DIV/0!</v>
      </c>
    </row>
    <row r="69" spans="1:9" s="2" customFormat="1" ht="27" x14ac:dyDescent="0.2">
      <c r="A69" s="19">
        <v>3</v>
      </c>
      <c r="B69" s="19">
        <v>137450</v>
      </c>
      <c r="C69" s="19" t="s">
        <v>34</v>
      </c>
      <c r="D69" s="20" t="s">
        <v>544</v>
      </c>
      <c r="E69" s="19" t="s">
        <v>539</v>
      </c>
      <c r="F69" s="117">
        <v>0.18</v>
      </c>
      <c r="G69" s="180"/>
      <c r="H69" s="18">
        <f>ROUND((F69 *G69),2)</f>
        <v>0</v>
      </c>
      <c r="I69" s="131" t="e">
        <f>H69 /$H$66</f>
        <v>#DIV/0!</v>
      </c>
    </row>
    <row r="70" spans="1:9" s="116" customFormat="1" x14ac:dyDescent="0.2">
      <c r="I70" s="132"/>
    </row>
    <row r="71" spans="1:9" s="2" customFormat="1" ht="54" x14ac:dyDescent="0.2">
      <c r="A71" s="178" t="s">
        <v>408</v>
      </c>
      <c r="B71" s="178"/>
      <c r="C71" s="178"/>
      <c r="D71" s="122" t="s">
        <v>545</v>
      </c>
      <c r="E71" s="123" t="s">
        <v>168</v>
      </c>
      <c r="F71" s="123"/>
      <c r="G71" s="124" t="s">
        <v>13</v>
      </c>
      <c r="H71" s="124">
        <f>SUM(H72:H76)</f>
        <v>0</v>
      </c>
      <c r="I71" s="130" t="e">
        <f>SUM(I72:I76)</f>
        <v>#DIV/0!</v>
      </c>
    </row>
    <row r="72" spans="1:9" s="2" customFormat="1" ht="13.5" x14ac:dyDescent="0.2">
      <c r="A72" s="19">
        <v>1</v>
      </c>
      <c r="B72" s="19">
        <v>88310</v>
      </c>
      <c r="C72" s="19" t="s">
        <v>24</v>
      </c>
      <c r="D72" s="20" t="s">
        <v>536</v>
      </c>
      <c r="E72" s="19" t="s">
        <v>491</v>
      </c>
      <c r="F72" s="117">
        <v>0.27500000000000002</v>
      </c>
      <c r="G72" s="180"/>
      <c r="H72" s="18">
        <f>ROUND((F72 *G72),2)</f>
        <v>0</v>
      </c>
      <c r="I72" s="131" t="e">
        <f>H72 /$H$71</f>
        <v>#DIV/0!</v>
      </c>
    </row>
    <row r="73" spans="1:9" s="2" customFormat="1" ht="13.5" x14ac:dyDescent="0.2">
      <c r="A73" s="19">
        <v>2</v>
      </c>
      <c r="B73" s="19">
        <v>88316</v>
      </c>
      <c r="C73" s="19" t="s">
        <v>24</v>
      </c>
      <c r="D73" s="20" t="s">
        <v>518</v>
      </c>
      <c r="E73" s="19" t="s">
        <v>491</v>
      </c>
      <c r="F73" s="117">
        <v>0.115</v>
      </c>
      <c r="G73" s="180"/>
      <c r="H73" s="18">
        <f>ROUND((F73 *G73),2)</f>
        <v>0</v>
      </c>
      <c r="I73" s="131" t="e">
        <f>H73 /$H$71</f>
        <v>#DIV/0!</v>
      </c>
    </row>
    <row r="74" spans="1:9" s="2" customFormat="1" ht="13.5" x14ac:dyDescent="0.2">
      <c r="A74" s="19">
        <v>3</v>
      </c>
      <c r="B74" s="19">
        <v>12815</v>
      </c>
      <c r="C74" s="19" t="s">
        <v>24</v>
      </c>
      <c r="D74" s="20" t="s">
        <v>546</v>
      </c>
      <c r="E74" s="19" t="s">
        <v>37</v>
      </c>
      <c r="F74" s="117">
        <v>0.01</v>
      </c>
      <c r="G74" s="180"/>
      <c r="H74" s="18">
        <f>ROUND((F74 *G74),2)</f>
        <v>0</v>
      </c>
      <c r="I74" s="131" t="e">
        <f>H74 /$H$71</f>
        <v>#DIV/0!</v>
      </c>
    </row>
    <row r="75" spans="1:9" s="2" customFormat="1" ht="13.5" x14ac:dyDescent="0.2">
      <c r="A75" s="19">
        <v>4</v>
      </c>
      <c r="B75" s="19">
        <v>25966</v>
      </c>
      <c r="C75" s="19" t="s">
        <v>24</v>
      </c>
      <c r="D75" s="20" t="s">
        <v>540</v>
      </c>
      <c r="E75" s="19" t="s">
        <v>539</v>
      </c>
      <c r="F75" s="117">
        <v>8.5000000000000006E-2</v>
      </c>
      <c r="G75" s="180"/>
      <c r="H75" s="18">
        <f>ROUND((F75 *G75),2)</f>
        <v>0</v>
      </c>
      <c r="I75" s="131" t="e">
        <f>H75 /$H$71</f>
        <v>#DIV/0!</v>
      </c>
    </row>
    <row r="76" spans="1:9" s="2" customFormat="1" ht="27" x14ac:dyDescent="0.2">
      <c r="A76" s="19">
        <v>5</v>
      </c>
      <c r="B76" s="19">
        <v>7343</v>
      </c>
      <c r="C76" s="19" t="s">
        <v>24</v>
      </c>
      <c r="D76" s="20" t="s">
        <v>547</v>
      </c>
      <c r="E76" s="19" t="s">
        <v>539</v>
      </c>
      <c r="F76" s="117">
        <v>0.85</v>
      </c>
      <c r="G76" s="180"/>
      <c r="H76" s="18">
        <f>ROUND((F76 *G76),2)</f>
        <v>0</v>
      </c>
      <c r="I76" s="131" t="e">
        <f>H76 /$H$71</f>
        <v>#DIV/0!</v>
      </c>
    </row>
    <row r="77" spans="1:9" s="116" customFormat="1" x14ac:dyDescent="0.2">
      <c r="I77" s="132"/>
    </row>
    <row r="78" spans="1:9" s="2" customFormat="1" ht="27" x14ac:dyDescent="0.2">
      <c r="A78" s="178" t="s">
        <v>548</v>
      </c>
      <c r="B78" s="178"/>
      <c r="C78" s="178"/>
      <c r="D78" s="122" t="s">
        <v>104</v>
      </c>
      <c r="E78" s="123" t="s">
        <v>168</v>
      </c>
      <c r="F78" s="123"/>
      <c r="G78" s="124" t="s">
        <v>13</v>
      </c>
      <c r="H78" s="124">
        <f>SUM(H79:H87)</f>
        <v>0</v>
      </c>
      <c r="I78" s="130" t="e">
        <f>SUM(I79:I87)</f>
        <v>#DIV/0!</v>
      </c>
    </row>
    <row r="79" spans="1:9" s="2" customFormat="1" ht="13.5" x14ac:dyDescent="0.2">
      <c r="A79" s="19">
        <v>1</v>
      </c>
      <c r="B79" s="19">
        <v>88260</v>
      </c>
      <c r="C79" s="19" t="s">
        <v>24</v>
      </c>
      <c r="D79" s="21" t="s">
        <v>549</v>
      </c>
      <c r="E79" s="19" t="s">
        <v>491</v>
      </c>
      <c r="F79" s="117">
        <v>0.1512</v>
      </c>
      <c r="G79" s="180"/>
      <c r="H79" s="18">
        <f t="shared" ref="H79:H87" si="6">ROUND((F79 *G79),2)</f>
        <v>0</v>
      </c>
      <c r="I79" s="131" t="e">
        <f>H79 /$H$78</f>
        <v>#DIV/0!</v>
      </c>
    </row>
    <row r="80" spans="1:9" s="2" customFormat="1" ht="54" x14ac:dyDescent="0.2">
      <c r="A80" s="19">
        <v>2</v>
      </c>
      <c r="B80" s="19">
        <v>91285</v>
      </c>
      <c r="C80" s="19" t="s">
        <v>24</v>
      </c>
      <c r="D80" s="21" t="s">
        <v>550</v>
      </c>
      <c r="E80" s="19" t="s">
        <v>551</v>
      </c>
      <c r="F80" s="117">
        <v>7.1800000000000003E-2</v>
      </c>
      <c r="G80" s="180"/>
      <c r="H80" s="18">
        <f t="shared" si="6"/>
        <v>0</v>
      </c>
      <c r="I80" s="131" t="e">
        <f t="shared" ref="I80:I87" si="7">H80 /$H$78</f>
        <v>#DIV/0!</v>
      </c>
    </row>
    <row r="81" spans="1:9" s="2" customFormat="1" ht="54" x14ac:dyDescent="0.2">
      <c r="A81" s="19">
        <v>3</v>
      </c>
      <c r="B81" s="19">
        <v>91283</v>
      </c>
      <c r="C81" s="19" t="s">
        <v>24</v>
      </c>
      <c r="D81" s="21" t="s">
        <v>552</v>
      </c>
      <c r="E81" s="19" t="s">
        <v>553</v>
      </c>
      <c r="F81" s="117">
        <v>3.8E-3</v>
      </c>
      <c r="G81" s="180"/>
      <c r="H81" s="18">
        <f t="shared" si="6"/>
        <v>0</v>
      </c>
      <c r="I81" s="131" t="e">
        <f t="shared" si="7"/>
        <v>#DIV/0!</v>
      </c>
    </row>
    <row r="82" spans="1:9" s="2" customFormat="1" ht="40.5" x14ac:dyDescent="0.2">
      <c r="A82" s="19">
        <v>4</v>
      </c>
      <c r="B82" s="19">
        <v>91278</v>
      </c>
      <c r="C82" s="19" t="s">
        <v>24</v>
      </c>
      <c r="D82" s="21" t="s">
        <v>554</v>
      </c>
      <c r="E82" s="19" t="s">
        <v>551</v>
      </c>
      <c r="F82" s="117">
        <v>7.1499999999999994E-2</v>
      </c>
      <c r="G82" s="180"/>
      <c r="H82" s="18">
        <f t="shared" si="6"/>
        <v>0</v>
      </c>
      <c r="I82" s="131" t="e">
        <f t="shared" si="7"/>
        <v>#DIV/0!</v>
      </c>
    </row>
    <row r="83" spans="1:9" s="2" customFormat="1" ht="40.5" x14ac:dyDescent="0.2">
      <c r="A83" s="19">
        <v>5</v>
      </c>
      <c r="B83" s="19">
        <v>91277</v>
      </c>
      <c r="C83" s="19" t="s">
        <v>24</v>
      </c>
      <c r="D83" s="21" t="s">
        <v>555</v>
      </c>
      <c r="E83" s="19" t="s">
        <v>553</v>
      </c>
      <c r="F83" s="117">
        <v>4.1000000000000003E-3</v>
      </c>
      <c r="G83" s="180"/>
      <c r="H83" s="18">
        <f t="shared" si="6"/>
        <v>0</v>
      </c>
      <c r="I83" s="131" t="e">
        <f t="shared" si="7"/>
        <v>#DIV/0!</v>
      </c>
    </row>
    <row r="84" spans="1:9" s="2" customFormat="1" ht="13.5" x14ac:dyDescent="0.2">
      <c r="A84" s="19">
        <v>6</v>
      </c>
      <c r="B84" s="19">
        <v>88316</v>
      </c>
      <c r="C84" s="19" t="s">
        <v>24</v>
      </c>
      <c r="D84" s="21" t="s">
        <v>518</v>
      </c>
      <c r="E84" s="19" t="s">
        <v>491</v>
      </c>
      <c r="F84" s="117">
        <v>0.1512</v>
      </c>
      <c r="G84" s="180"/>
      <c r="H84" s="18">
        <f t="shared" si="6"/>
        <v>0</v>
      </c>
      <c r="I84" s="131" t="e">
        <f t="shared" si="7"/>
        <v>#DIV/0!</v>
      </c>
    </row>
    <row r="85" spans="1:9" s="2" customFormat="1" ht="27" x14ac:dyDescent="0.2">
      <c r="A85" s="19">
        <v>7</v>
      </c>
      <c r="B85" s="19">
        <v>370</v>
      </c>
      <c r="C85" s="19" t="s">
        <v>24</v>
      </c>
      <c r="D85" s="21" t="s">
        <v>556</v>
      </c>
      <c r="E85" s="19" t="s">
        <v>180</v>
      </c>
      <c r="F85" s="117">
        <v>5.6800000000000003E-2</v>
      </c>
      <c r="G85" s="180"/>
      <c r="H85" s="18">
        <f t="shared" si="6"/>
        <v>0</v>
      </c>
      <c r="I85" s="131" t="e">
        <f t="shared" si="7"/>
        <v>#DIV/0!</v>
      </c>
    </row>
    <row r="86" spans="1:9" s="2" customFormat="1" ht="40.5" x14ac:dyDescent="0.2">
      <c r="A86" s="19">
        <v>8</v>
      </c>
      <c r="B86" s="19">
        <v>36156</v>
      </c>
      <c r="C86" s="19" t="s">
        <v>24</v>
      </c>
      <c r="D86" s="21" t="s">
        <v>557</v>
      </c>
      <c r="E86" s="19" t="s">
        <v>168</v>
      </c>
      <c r="F86" s="117">
        <v>1.004</v>
      </c>
      <c r="G86" s="180"/>
      <c r="H86" s="18">
        <f t="shared" si="6"/>
        <v>0</v>
      </c>
      <c r="I86" s="131" t="e">
        <f t="shared" si="7"/>
        <v>#DIV/0!</v>
      </c>
    </row>
    <row r="87" spans="1:9" s="2" customFormat="1" ht="13.5" x14ac:dyDescent="0.2">
      <c r="A87" s="19">
        <v>9</v>
      </c>
      <c r="B87" s="19">
        <v>4741</v>
      </c>
      <c r="C87" s="19" t="s">
        <v>24</v>
      </c>
      <c r="D87" s="21" t="s">
        <v>558</v>
      </c>
      <c r="E87" s="19" t="s">
        <v>180</v>
      </c>
      <c r="F87" s="117">
        <v>9.7999999999999997E-3</v>
      </c>
      <c r="G87" s="180"/>
      <c r="H87" s="18">
        <f t="shared" si="6"/>
        <v>0</v>
      </c>
      <c r="I87" s="131" t="e">
        <f t="shared" si="7"/>
        <v>#DIV/0!</v>
      </c>
    </row>
    <row r="88" spans="1:9" s="116" customFormat="1" x14ac:dyDescent="0.2">
      <c r="I88" s="132"/>
    </row>
    <row r="89" spans="1:9" s="2" customFormat="1" ht="27" x14ac:dyDescent="0.2">
      <c r="A89" s="178" t="s">
        <v>559</v>
      </c>
      <c r="B89" s="178"/>
      <c r="C89" s="178"/>
      <c r="D89" s="122" t="s">
        <v>52</v>
      </c>
      <c r="E89" s="123" t="s">
        <v>168</v>
      </c>
      <c r="F89" s="123"/>
      <c r="G89" s="124" t="s">
        <v>13</v>
      </c>
      <c r="H89" s="124">
        <f>SUM(H90:H91)</f>
        <v>0</v>
      </c>
      <c r="I89" s="130" t="e">
        <f>SUM(I90:I91)</f>
        <v>#DIV/0!</v>
      </c>
    </row>
    <row r="90" spans="1:9" s="2" customFormat="1" ht="13.5" x14ac:dyDescent="0.2">
      <c r="A90" s="19">
        <v>1</v>
      </c>
      <c r="B90" s="19">
        <v>88316</v>
      </c>
      <c r="C90" s="19" t="s">
        <v>24</v>
      </c>
      <c r="D90" s="20" t="s">
        <v>518</v>
      </c>
      <c r="E90" s="19" t="s">
        <v>491</v>
      </c>
      <c r="F90" s="117">
        <v>0.16600000000000001</v>
      </c>
      <c r="G90" s="180"/>
      <c r="H90" s="18">
        <f>ROUND((F90 *G90),2)</f>
        <v>0</v>
      </c>
      <c r="I90" s="131" t="e">
        <f>H90 /$H$89</f>
        <v>#DIV/0!</v>
      </c>
    </row>
    <row r="91" spans="1:9" s="2" customFormat="1" ht="27" x14ac:dyDescent="0.2">
      <c r="A91" s="19">
        <v>2</v>
      </c>
      <c r="B91" s="19" t="s">
        <v>560</v>
      </c>
      <c r="C91" s="19" t="s">
        <v>166</v>
      </c>
      <c r="D91" s="20" t="s">
        <v>561</v>
      </c>
      <c r="E91" s="19" t="s">
        <v>37</v>
      </c>
      <c r="F91" s="117">
        <v>0.1</v>
      </c>
      <c r="G91" s="180"/>
      <c r="H91" s="18">
        <f>ROUND((F91 *G91),2)</f>
        <v>0</v>
      </c>
      <c r="I91" s="131" t="e">
        <f>H91 /$H$89</f>
        <v>#DIV/0!</v>
      </c>
    </row>
    <row r="92" spans="1:9" s="116" customFormat="1" x14ac:dyDescent="0.2">
      <c r="I92" s="132"/>
    </row>
    <row r="93" spans="1:9" s="2" customFormat="1" ht="27" x14ac:dyDescent="0.2">
      <c r="A93" s="178" t="s">
        <v>562</v>
      </c>
      <c r="B93" s="178"/>
      <c r="C93" s="178"/>
      <c r="D93" s="122" t="s">
        <v>563</v>
      </c>
      <c r="E93" s="123" t="s">
        <v>37</v>
      </c>
      <c r="F93" s="123"/>
      <c r="G93" s="124" t="s">
        <v>13</v>
      </c>
      <c r="H93" s="124">
        <f>SUM(H94:H101)</f>
        <v>0</v>
      </c>
      <c r="I93" s="130" t="e">
        <f>SUM(I94:I101)</f>
        <v>#DIV/0!</v>
      </c>
    </row>
    <row r="94" spans="1:9" s="2" customFormat="1" ht="54" x14ac:dyDescent="0.2">
      <c r="A94" s="19">
        <v>1</v>
      </c>
      <c r="B94" s="19" t="s">
        <v>564</v>
      </c>
      <c r="C94" s="19" t="s">
        <v>565</v>
      </c>
      <c r="D94" s="21" t="s">
        <v>566</v>
      </c>
      <c r="E94" s="19" t="s">
        <v>21</v>
      </c>
      <c r="F94" s="117">
        <v>3</v>
      </c>
      <c r="G94" s="180"/>
      <c r="H94" s="18">
        <f t="shared" ref="H94:H101" si="8">ROUND((F94 *G94),2)</f>
        <v>0</v>
      </c>
      <c r="I94" s="131" t="e">
        <f>H94 /$H$93</f>
        <v>#DIV/0!</v>
      </c>
    </row>
    <row r="95" spans="1:9" s="2" customFormat="1" ht="40.5" x14ac:dyDescent="0.2">
      <c r="A95" s="19">
        <v>2</v>
      </c>
      <c r="B95" s="19">
        <v>103334</v>
      </c>
      <c r="C95" s="19" t="s">
        <v>24</v>
      </c>
      <c r="D95" s="21" t="s">
        <v>567</v>
      </c>
      <c r="E95" s="19" t="s">
        <v>168</v>
      </c>
      <c r="F95" s="117">
        <v>0.88</v>
      </c>
      <c r="G95" s="180"/>
      <c r="H95" s="18">
        <f t="shared" si="8"/>
        <v>0</v>
      </c>
      <c r="I95" s="131" t="e">
        <f t="shared" ref="I95:I101" si="9">H95 /$H$93</f>
        <v>#DIV/0!</v>
      </c>
    </row>
    <row r="96" spans="1:9" s="2" customFormat="1" ht="13.5" x14ac:dyDescent="0.2">
      <c r="A96" s="19">
        <v>3</v>
      </c>
      <c r="B96" s="19" t="s">
        <v>568</v>
      </c>
      <c r="C96" s="19" t="s">
        <v>166</v>
      </c>
      <c r="D96" s="21" t="s">
        <v>100</v>
      </c>
      <c r="E96" s="19" t="s">
        <v>168</v>
      </c>
      <c r="F96" s="117">
        <v>2</v>
      </c>
      <c r="G96" s="180"/>
      <c r="H96" s="18">
        <f t="shared" si="8"/>
        <v>0</v>
      </c>
      <c r="I96" s="131" t="e">
        <f t="shared" si="9"/>
        <v>#DIV/0!</v>
      </c>
    </row>
    <row r="97" spans="1:9" s="2" customFormat="1" ht="13.5" x14ac:dyDescent="0.2">
      <c r="A97" s="19">
        <v>4</v>
      </c>
      <c r="B97" s="19" t="s">
        <v>569</v>
      </c>
      <c r="C97" s="19" t="s">
        <v>166</v>
      </c>
      <c r="D97" s="21" t="s">
        <v>570</v>
      </c>
      <c r="E97" s="19" t="s">
        <v>168</v>
      </c>
      <c r="F97" s="117">
        <v>2</v>
      </c>
      <c r="G97" s="180"/>
      <c r="H97" s="18">
        <f t="shared" si="8"/>
        <v>0</v>
      </c>
      <c r="I97" s="131" t="e">
        <f t="shared" si="9"/>
        <v>#DIV/0!</v>
      </c>
    </row>
    <row r="98" spans="1:9" s="2" customFormat="1" ht="13.5" x14ac:dyDescent="0.2">
      <c r="A98" s="19">
        <v>5</v>
      </c>
      <c r="B98" s="19" t="s">
        <v>571</v>
      </c>
      <c r="C98" s="19" t="s">
        <v>166</v>
      </c>
      <c r="D98" s="21" t="s">
        <v>58</v>
      </c>
      <c r="E98" s="19" t="s">
        <v>168</v>
      </c>
      <c r="F98" s="117">
        <v>2</v>
      </c>
      <c r="G98" s="180"/>
      <c r="H98" s="18">
        <f t="shared" si="8"/>
        <v>0</v>
      </c>
      <c r="I98" s="131" t="e">
        <f t="shared" si="9"/>
        <v>#DIV/0!</v>
      </c>
    </row>
    <row r="99" spans="1:9" s="2" customFormat="1" ht="13.5" x14ac:dyDescent="0.2">
      <c r="A99" s="19">
        <v>6</v>
      </c>
      <c r="B99" s="19">
        <v>180586</v>
      </c>
      <c r="C99" s="19" t="s">
        <v>28</v>
      </c>
      <c r="D99" s="21" t="s">
        <v>60</v>
      </c>
      <c r="E99" s="19" t="s">
        <v>168</v>
      </c>
      <c r="F99" s="117">
        <v>2</v>
      </c>
      <c r="G99" s="180"/>
      <c r="H99" s="18">
        <f t="shared" si="8"/>
        <v>0</v>
      </c>
      <c r="I99" s="131" t="e">
        <f t="shared" si="9"/>
        <v>#DIV/0!</v>
      </c>
    </row>
    <row r="100" spans="1:9" s="2" customFormat="1" ht="13.5" x14ac:dyDescent="0.2">
      <c r="A100" s="19">
        <v>7</v>
      </c>
      <c r="B100" s="19" t="s">
        <v>572</v>
      </c>
      <c r="C100" s="19" t="s">
        <v>44</v>
      </c>
      <c r="D100" s="21" t="s">
        <v>573</v>
      </c>
      <c r="E100" s="19" t="s">
        <v>37</v>
      </c>
      <c r="F100" s="117">
        <v>1</v>
      </c>
      <c r="G100" s="180"/>
      <c r="H100" s="18">
        <f t="shared" si="8"/>
        <v>0</v>
      </c>
      <c r="I100" s="131" t="e">
        <f t="shared" si="9"/>
        <v>#DIV/0!</v>
      </c>
    </row>
    <row r="101" spans="1:9" s="2" customFormat="1" ht="27" x14ac:dyDescent="0.2">
      <c r="A101" s="19">
        <v>8</v>
      </c>
      <c r="B101" s="19">
        <v>53403</v>
      </c>
      <c r="C101" s="19" t="s">
        <v>28</v>
      </c>
      <c r="D101" s="21" t="s">
        <v>574</v>
      </c>
      <c r="E101" s="19" t="s">
        <v>37</v>
      </c>
      <c r="F101" s="117">
        <v>1</v>
      </c>
      <c r="G101" s="180"/>
      <c r="H101" s="18">
        <f t="shared" si="8"/>
        <v>0</v>
      </c>
      <c r="I101" s="131" t="e">
        <f t="shared" si="9"/>
        <v>#DIV/0!</v>
      </c>
    </row>
    <row r="102" spans="1:9" x14ac:dyDescent="0.2">
      <c r="I102" s="134"/>
    </row>
    <row r="103" spans="1:9" s="2" customFormat="1" ht="27" x14ac:dyDescent="0.2">
      <c r="A103" s="178" t="s">
        <v>312</v>
      </c>
      <c r="B103" s="178"/>
      <c r="C103" s="178"/>
      <c r="D103" s="122" t="s">
        <v>94</v>
      </c>
      <c r="E103" s="123" t="s">
        <v>168</v>
      </c>
      <c r="F103" s="123"/>
      <c r="G103" s="124" t="s">
        <v>13</v>
      </c>
      <c r="H103" s="124">
        <f>SUM(H104:H106)</f>
        <v>0</v>
      </c>
      <c r="I103" s="130" t="e">
        <f>SUM(I104:I106)</f>
        <v>#DIV/0!</v>
      </c>
    </row>
    <row r="104" spans="1:9" s="2" customFormat="1" ht="13.5" x14ac:dyDescent="0.2">
      <c r="A104" s="19">
        <v>1</v>
      </c>
      <c r="B104" s="19">
        <v>88262</v>
      </c>
      <c r="C104" s="19" t="s">
        <v>24</v>
      </c>
      <c r="D104" s="21" t="s">
        <v>529</v>
      </c>
      <c r="E104" s="19" t="s">
        <v>491</v>
      </c>
      <c r="F104" s="117">
        <v>0.35</v>
      </c>
      <c r="G104" s="180"/>
      <c r="H104" s="18">
        <f>ROUND((F104 *G104),2)</f>
        <v>0</v>
      </c>
      <c r="I104" s="131" t="e">
        <f>H104 /$H$103</f>
        <v>#DIV/0!</v>
      </c>
    </row>
    <row r="105" spans="1:9" s="2" customFormat="1" ht="13.5" x14ac:dyDescent="0.2">
      <c r="A105" s="19">
        <v>2</v>
      </c>
      <c r="B105" s="19">
        <v>88316</v>
      </c>
      <c r="C105" s="19" t="s">
        <v>24</v>
      </c>
      <c r="D105" s="21" t="s">
        <v>518</v>
      </c>
      <c r="E105" s="19" t="s">
        <v>491</v>
      </c>
      <c r="F105" s="117">
        <v>0.35</v>
      </c>
      <c r="G105" s="180"/>
      <c r="H105" s="18">
        <f>ROUND((F105 *G105),2)</f>
        <v>0</v>
      </c>
      <c r="I105" s="131" t="e">
        <f>H105 /$H$103</f>
        <v>#DIV/0!</v>
      </c>
    </row>
    <row r="106" spans="1:9" s="2" customFormat="1" ht="13.5" x14ac:dyDescent="0.2">
      <c r="A106" s="19">
        <v>3</v>
      </c>
      <c r="B106" s="19">
        <v>5066</v>
      </c>
      <c r="C106" s="19" t="s">
        <v>24</v>
      </c>
      <c r="D106" s="21" t="s">
        <v>584</v>
      </c>
      <c r="E106" s="19" t="s">
        <v>494</v>
      </c>
      <c r="F106" s="117">
        <v>0.05</v>
      </c>
      <c r="G106" s="180"/>
      <c r="H106" s="18">
        <f>ROUND((F106 *G106),2)</f>
        <v>0</v>
      </c>
      <c r="I106" s="131" t="e">
        <f>H106 /$H$103</f>
        <v>#DIV/0!</v>
      </c>
    </row>
    <row r="107" spans="1:9" x14ac:dyDescent="0.2">
      <c r="I107" s="134"/>
    </row>
    <row r="108" spans="1:9" s="2" customFormat="1" ht="13.5" x14ac:dyDescent="0.2">
      <c r="A108" s="178" t="s">
        <v>582</v>
      </c>
      <c r="B108" s="178"/>
      <c r="C108" s="178"/>
      <c r="D108" s="122" t="s">
        <v>86</v>
      </c>
      <c r="E108" s="123" t="s">
        <v>168</v>
      </c>
      <c r="F108" s="123"/>
      <c r="G108" s="124" t="s">
        <v>13</v>
      </c>
      <c r="H108" s="124">
        <f>SUM(H109:H111)</f>
        <v>0</v>
      </c>
      <c r="I108" s="130" t="e">
        <f>SUM(I109:I110)</f>
        <v>#DIV/0!</v>
      </c>
    </row>
    <row r="109" spans="1:9" s="2" customFormat="1" ht="13.5" x14ac:dyDescent="0.2">
      <c r="A109" s="19">
        <v>1</v>
      </c>
      <c r="B109" s="19">
        <v>88316</v>
      </c>
      <c r="C109" s="19" t="s">
        <v>24</v>
      </c>
      <c r="D109" s="21" t="s">
        <v>518</v>
      </c>
      <c r="E109" s="19" t="s">
        <v>21</v>
      </c>
      <c r="F109" s="117">
        <v>2</v>
      </c>
      <c r="G109" s="180"/>
      <c r="H109" s="18">
        <f>ROUND((F109 *G109),2)</f>
        <v>0</v>
      </c>
      <c r="I109" s="131" t="e">
        <f>H109 /$H$108</f>
        <v>#DIV/0!</v>
      </c>
    </row>
    <row r="110" spans="1:9" s="2" customFormat="1" ht="13.5" x14ac:dyDescent="0.2">
      <c r="A110" s="19">
        <v>2</v>
      </c>
      <c r="B110" s="19">
        <v>4718</v>
      </c>
      <c r="C110" s="19" t="s">
        <v>24</v>
      </c>
      <c r="D110" s="21" t="s">
        <v>583</v>
      </c>
      <c r="E110" s="19" t="s">
        <v>168</v>
      </c>
      <c r="F110" s="117">
        <v>1.05</v>
      </c>
      <c r="G110" s="180"/>
      <c r="H110" s="18">
        <f>ROUND((F110 *G110),2)</f>
        <v>0</v>
      </c>
      <c r="I110" s="131" t="e">
        <f>H110 /$H$108</f>
        <v>#DIV/0!</v>
      </c>
    </row>
    <row r="111" spans="1:9" x14ac:dyDescent="0.2">
      <c r="I111" s="134"/>
    </row>
    <row r="112" spans="1:9" s="2" customFormat="1" ht="67.5" x14ac:dyDescent="0.2">
      <c r="A112" s="178" t="s">
        <v>575</v>
      </c>
      <c r="B112" s="178"/>
      <c r="C112" s="178"/>
      <c r="D112" s="122" t="s">
        <v>17</v>
      </c>
      <c r="E112" s="123" t="s">
        <v>168</v>
      </c>
      <c r="F112" s="123"/>
      <c r="G112" s="124" t="s">
        <v>13</v>
      </c>
      <c r="H112" s="124">
        <f>SUM(H113:H117)</f>
        <v>0</v>
      </c>
      <c r="I112" s="130" t="e">
        <f>SUM(I113:I117)</f>
        <v>#DIV/0!</v>
      </c>
    </row>
    <row r="113" spans="1:9" s="2" customFormat="1" ht="13.5" x14ac:dyDescent="0.2">
      <c r="A113" s="19">
        <v>1</v>
      </c>
      <c r="B113" s="19">
        <v>88262</v>
      </c>
      <c r="C113" s="19" t="s">
        <v>24</v>
      </c>
      <c r="D113" s="21" t="s">
        <v>529</v>
      </c>
      <c r="E113" s="19" t="s">
        <v>21</v>
      </c>
      <c r="F113" s="117">
        <v>0.2</v>
      </c>
      <c r="G113" s="180"/>
      <c r="H113" s="18">
        <f>ROUND((F113 *G113),2)</f>
        <v>0</v>
      </c>
      <c r="I113" s="131" t="e">
        <f>H113 /$H$112</f>
        <v>#DIV/0!</v>
      </c>
    </row>
    <row r="114" spans="1:9" s="2" customFormat="1" ht="13.5" x14ac:dyDescent="0.2">
      <c r="A114" s="19">
        <v>2</v>
      </c>
      <c r="B114" s="19">
        <v>88316</v>
      </c>
      <c r="C114" s="19" t="s">
        <v>24</v>
      </c>
      <c r="D114" s="21" t="s">
        <v>518</v>
      </c>
      <c r="E114" s="19" t="s">
        <v>168</v>
      </c>
      <c r="F114" s="117">
        <v>0.2</v>
      </c>
      <c r="G114" s="180"/>
      <c r="H114" s="18">
        <f>ROUND((F114 *G114),2)</f>
        <v>0</v>
      </c>
      <c r="I114" s="131" t="e">
        <f>H114 /$H$112</f>
        <v>#DIV/0!</v>
      </c>
    </row>
    <row r="115" spans="1:9" s="2" customFormat="1" ht="27" x14ac:dyDescent="0.2">
      <c r="A115" s="19">
        <v>3</v>
      </c>
      <c r="B115" s="19">
        <v>2745</v>
      </c>
      <c r="C115" s="19" t="s">
        <v>24</v>
      </c>
      <c r="D115" s="21" t="s">
        <v>576</v>
      </c>
      <c r="E115" s="19" t="s">
        <v>21</v>
      </c>
      <c r="F115" s="117">
        <v>1.3</v>
      </c>
      <c r="G115" s="180"/>
      <c r="H115" s="18">
        <f>ROUND((F115 *G115),2)</f>
        <v>0</v>
      </c>
      <c r="I115" s="131" t="e">
        <f>H115 /$H$112</f>
        <v>#DIV/0!</v>
      </c>
    </row>
    <row r="116" spans="1:9" s="2" customFormat="1" ht="13.5" x14ac:dyDescent="0.2">
      <c r="A116" s="19">
        <v>4</v>
      </c>
      <c r="B116" s="19">
        <v>5066</v>
      </c>
      <c r="C116" s="19" t="s">
        <v>24</v>
      </c>
      <c r="D116" s="21" t="s">
        <v>584</v>
      </c>
      <c r="E116" s="19" t="s">
        <v>494</v>
      </c>
      <c r="F116" s="117">
        <v>0.05</v>
      </c>
      <c r="G116" s="180"/>
      <c r="H116" s="18">
        <f>ROUND((F116 *G116),2)</f>
        <v>0</v>
      </c>
      <c r="I116" s="131" t="e">
        <f>H116 /$H$112</f>
        <v>#DIV/0!</v>
      </c>
    </row>
    <row r="117" spans="1:9" s="2" customFormat="1" ht="13.5" x14ac:dyDescent="0.2">
      <c r="A117" s="19">
        <v>5</v>
      </c>
      <c r="B117" s="19">
        <v>11403</v>
      </c>
      <c r="C117" s="19" t="s">
        <v>28</v>
      </c>
      <c r="D117" s="21" t="s">
        <v>577</v>
      </c>
      <c r="E117" s="19" t="s">
        <v>168</v>
      </c>
      <c r="F117" s="117">
        <v>0.3</v>
      </c>
      <c r="G117" s="180"/>
      <c r="H117" s="18">
        <f>ROUND((F117 *G117),2)</f>
        <v>0</v>
      </c>
      <c r="I117" s="131" t="e">
        <f>H117 /$H$112</f>
        <v>#DIV/0!</v>
      </c>
    </row>
    <row r="119" spans="1:9" s="2" customFormat="1" ht="27" x14ac:dyDescent="0.2">
      <c r="A119" s="178" t="s">
        <v>592</v>
      </c>
      <c r="B119" s="178"/>
      <c r="C119" s="178"/>
      <c r="D119" s="122" t="s">
        <v>593</v>
      </c>
      <c r="E119" s="138" t="s">
        <v>591</v>
      </c>
      <c r="F119" s="138"/>
      <c r="G119" s="124" t="s">
        <v>13</v>
      </c>
      <c r="H119" s="124">
        <f>SUM(H120:H123)</f>
        <v>0</v>
      </c>
      <c r="I119" s="130" t="e">
        <f>SUM(I120:I123)</f>
        <v>#DIV/0!</v>
      </c>
    </row>
    <row r="120" spans="1:9" s="2" customFormat="1" ht="13.5" x14ac:dyDescent="0.2">
      <c r="A120" s="19">
        <v>1</v>
      </c>
      <c r="B120" s="19">
        <v>88253</v>
      </c>
      <c r="C120" s="19" t="s">
        <v>24</v>
      </c>
      <c r="D120" s="21" t="s">
        <v>594</v>
      </c>
      <c r="E120" s="19" t="s">
        <v>491</v>
      </c>
      <c r="F120" s="117">
        <v>14.97</v>
      </c>
      <c r="G120" s="180"/>
      <c r="H120" s="18">
        <f>ROUND((F120 *G120),2)</f>
        <v>0</v>
      </c>
      <c r="I120" s="131" t="e">
        <f>H120 /$H$119</f>
        <v>#DIV/0!</v>
      </c>
    </row>
    <row r="121" spans="1:9" s="2" customFormat="1" ht="13.5" x14ac:dyDescent="0.2">
      <c r="A121" s="19">
        <v>2</v>
      </c>
      <c r="B121" s="19">
        <v>90781</v>
      </c>
      <c r="C121" s="19" t="s">
        <v>595</v>
      </c>
      <c r="D121" s="21" t="s">
        <v>598</v>
      </c>
      <c r="E121" s="19" t="s">
        <v>491</v>
      </c>
      <c r="F121" s="117">
        <v>14.97</v>
      </c>
      <c r="G121" s="180"/>
      <c r="H121" s="18">
        <f>ROUND((F121 *G121),2)</f>
        <v>0</v>
      </c>
      <c r="I121" s="131" t="e">
        <f>H121 /$H$119</f>
        <v>#DIV/0!</v>
      </c>
    </row>
    <row r="122" spans="1:9" s="2" customFormat="1" ht="13.5" x14ac:dyDescent="0.2">
      <c r="A122" s="19">
        <v>3</v>
      </c>
      <c r="B122" s="19">
        <v>568</v>
      </c>
      <c r="C122" s="19" t="s">
        <v>28</v>
      </c>
      <c r="D122" s="21" t="s">
        <v>596</v>
      </c>
      <c r="E122" s="19" t="s">
        <v>590</v>
      </c>
      <c r="F122" s="117">
        <v>6.6669999999999993E-2</v>
      </c>
      <c r="G122" s="180"/>
      <c r="H122" s="18">
        <f>ROUND((F122 *G122),2)</f>
        <v>0</v>
      </c>
      <c r="I122" s="131" t="e">
        <f>H122 /$H$119</f>
        <v>#DIV/0!</v>
      </c>
    </row>
    <row r="123" spans="1:9" s="2" customFormat="1" ht="13.5" x14ac:dyDescent="0.2">
      <c r="A123" s="19">
        <v>4</v>
      </c>
      <c r="B123" s="19">
        <v>32</v>
      </c>
      <c r="C123" s="19" t="s">
        <v>24</v>
      </c>
      <c r="D123" s="21" t="s">
        <v>597</v>
      </c>
      <c r="E123" s="19" t="s">
        <v>494</v>
      </c>
      <c r="F123" s="117">
        <v>3.6749999999999998</v>
      </c>
      <c r="G123" s="180"/>
      <c r="H123" s="18">
        <f>ROUND((F123 *G123),2)</f>
        <v>0</v>
      </c>
      <c r="I123" s="131" t="e">
        <f>H123 /$H$119</f>
        <v>#DIV/0!</v>
      </c>
    </row>
    <row r="125" spans="1:9" s="2" customFormat="1" ht="27" x14ac:dyDescent="0.2">
      <c r="A125" s="178" t="s">
        <v>604</v>
      </c>
      <c r="B125" s="178"/>
      <c r="C125" s="178"/>
      <c r="D125" s="122" t="s">
        <v>599</v>
      </c>
      <c r="E125" s="139" t="s">
        <v>37</v>
      </c>
      <c r="F125" s="139"/>
      <c r="G125" s="124" t="s">
        <v>13</v>
      </c>
      <c r="H125" s="124">
        <f>SUM(H126:H129)</f>
        <v>0</v>
      </c>
      <c r="I125" s="130" t="e">
        <f>SUM(I126:I129)</f>
        <v>#DIV/0!</v>
      </c>
    </row>
    <row r="126" spans="1:9" s="2" customFormat="1" ht="13.5" x14ac:dyDescent="0.2">
      <c r="A126" s="19">
        <v>1</v>
      </c>
      <c r="B126" s="19">
        <v>88247</v>
      </c>
      <c r="C126" s="19" t="s">
        <v>24</v>
      </c>
      <c r="D126" s="21" t="s">
        <v>600</v>
      </c>
      <c r="E126" s="19" t="s">
        <v>491</v>
      </c>
      <c r="F126" s="117">
        <v>0.72889999999999999</v>
      </c>
      <c r="G126" s="180"/>
      <c r="H126" s="18">
        <f>ROUND((F126 *G126),2)</f>
        <v>0</v>
      </c>
      <c r="I126" s="131" t="e">
        <f>H126 /$H$125</f>
        <v>#DIV/0!</v>
      </c>
    </row>
    <row r="127" spans="1:9" s="2" customFormat="1" ht="13.5" x14ac:dyDescent="0.2">
      <c r="A127" s="19">
        <v>2</v>
      </c>
      <c r="B127" s="19">
        <v>88264</v>
      </c>
      <c r="C127" s="19" t="s">
        <v>24</v>
      </c>
      <c r="D127" s="21" t="s">
        <v>601</v>
      </c>
      <c r="E127" s="19" t="s">
        <v>491</v>
      </c>
      <c r="F127" s="117">
        <v>0.72889999999999999</v>
      </c>
      <c r="G127" s="180"/>
      <c r="H127" s="18">
        <f>ROUND((F127 *G127),2)</f>
        <v>0</v>
      </c>
      <c r="I127" s="131" t="e">
        <f>H127 /$H$125</f>
        <v>#DIV/0!</v>
      </c>
    </row>
    <row r="128" spans="1:9" s="2" customFormat="1" ht="13.5" x14ac:dyDescent="0.2">
      <c r="A128" s="19">
        <v>3</v>
      </c>
      <c r="B128" s="19">
        <v>21127</v>
      </c>
      <c r="C128" s="19" t="s">
        <v>24</v>
      </c>
      <c r="D128" s="21" t="s">
        <v>602</v>
      </c>
      <c r="E128" s="19" t="s">
        <v>37</v>
      </c>
      <c r="F128" s="117">
        <v>4.2000000000000003E-2</v>
      </c>
      <c r="G128" s="180"/>
      <c r="H128" s="18">
        <f>ROUND((F128 *G128),2)</f>
        <v>0</v>
      </c>
      <c r="I128" s="131" t="e">
        <f>H128 /$H$125</f>
        <v>#DIV/0!</v>
      </c>
    </row>
    <row r="129" spans="1:9" s="2" customFormat="1" ht="27" x14ac:dyDescent="0.2">
      <c r="A129" s="19">
        <v>4</v>
      </c>
      <c r="B129" s="19">
        <v>45268</v>
      </c>
      <c r="C129" s="19" t="s">
        <v>24</v>
      </c>
      <c r="D129" s="21" t="s">
        <v>603</v>
      </c>
      <c r="E129" s="19" t="s">
        <v>37</v>
      </c>
      <c r="F129" s="117">
        <v>1</v>
      </c>
      <c r="G129" s="180"/>
      <c r="H129" s="18">
        <f>ROUND((F129 *G129),2)</f>
        <v>0</v>
      </c>
      <c r="I129" s="131" t="e">
        <f>H129 /$H$125</f>
        <v>#DIV/0!</v>
      </c>
    </row>
  </sheetData>
  <mergeCells count="18">
    <mergeCell ref="A112:C112"/>
    <mergeCell ref="A52:C52"/>
    <mergeCell ref="A59:C59"/>
    <mergeCell ref="A66:C66"/>
    <mergeCell ref="A71:C71"/>
    <mergeCell ref="A78:C78"/>
    <mergeCell ref="A89:C89"/>
    <mergeCell ref="A119:C119"/>
    <mergeCell ref="A125:C125"/>
    <mergeCell ref="A37:C37"/>
    <mergeCell ref="A108:C108"/>
    <mergeCell ref="A1:I1"/>
    <mergeCell ref="A4:I4"/>
    <mergeCell ref="A6:I6"/>
    <mergeCell ref="A9:C9"/>
    <mergeCell ref="A18:C18"/>
    <mergeCell ref="A93:C93"/>
    <mergeCell ref="A103:C103"/>
  </mergeCells>
  <printOptions horizontalCentered="1"/>
  <pageMargins left="0.19685039370078741" right="0.19685039370078741" top="0.39370078740157483" bottom="0.19685039370078741" header="0" footer="0"/>
  <pageSetup paperSize="9" scale="65" fitToHeight="3" orientation="portrait" r:id="rId1"/>
  <rowBreaks count="2" manualBreakCount="2">
    <brk id="36" max="8" man="1"/>
    <brk id="9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Orçamento</vt:lpstr>
      <vt:lpstr>Cronograma</vt:lpstr>
      <vt:lpstr>Composições</vt:lpstr>
      <vt:lpstr>Composições!Area_de_impressao</vt:lpstr>
      <vt:lpstr>Cronograma!Area_de_impressao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Mirella Fillus</cp:lastModifiedBy>
  <cp:revision>0</cp:revision>
  <cp:lastPrinted>2026-01-09T13:00:58Z</cp:lastPrinted>
  <dcterms:created xsi:type="dcterms:W3CDTF">2025-11-03T13:25:48Z</dcterms:created>
  <dcterms:modified xsi:type="dcterms:W3CDTF">2026-03-06T11:36:50Z</dcterms:modified>
</cp:coreProperties>
</file>